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480" yWindow="45" windowWidth="22860" windowHeight="11535" tabRatio="731" activeTab="0"/>
  </bookViews>
  <sheets>
    <sheet name="1st Innings" sheetId="1" r:id="rId1"/>
    <sheet name="2nd Innings" sheetId="2" r:id="rId2"/>
    <sheet name="Bonus" sheetId="3" r:id="rId3"/>
  </sheets>
  <definedNames>
    <definedName name="_xlnm.Print_Area" localSheetId="0">'1st Innings'!$B$2:$J$33</definedName>
    <definedName name="_xlnm.Print_Area" localSheetId="1">'2nd Innings'!$B$2:$H$26</definedName>
    <definedName name="_xlnm.Print_Area" localSheetId="2">'Bonus'!$B$2:$H$17</definedName>
    <definedName name="Z_CB94138F_FEB5_47F5_80A3_33101256EBDD_.wvu.PrintArea" localSheetId="0" hidden="1">'1st Innings'!$B$2:$J$33</definedName>
    <definedName name="Z_CB94138F_FEB5_47F5_80A3_33101256EBDD_.wvu.PrintArea" localSheetId="1" hidden="1">'2nd Innings'!$B$2:$H$26</definedName>
    <definedName name="Z_CB94138F_FEB5_47F5_80A3_33101256EBDD_.wvu.PrintArea" localSheetId="2" hidden="1">'Bonus'!$B$2:$H$17</definedName>
    <definedName name="Z_F29EC91F_A4A2_E644_A945_016B7C69CAA7_.wvu.PrintArea" localSheetId="0" hidden="1">'1st Innings'!$B$2:$J$33</definedName>
    <definedName name="Z_F29EC91F_A4A2_E644_A945_016B7C69CAA7_.wvu.PrintArea" localSheetId="1" hidden="1">'2nd Innings'!$B$2:$H$26</definedName>
    <definedName name="Z_F29EC91F_A4A2_E644_A945_016B7C69CAA7_.wvu.PrintArea" localSheetId="2" hidden="1">'Bonus'!$B$2:$H$17</definedName>
  </definedNames>
  <calcPr fullCalcOnLoad="1"/>
</workbook>
</file>

<file path=xl/sharedStrings.xml><?xml version="1.0" encoding="utf-8"?>
<sst xmlns="http://schemas.openxmlformats.org/spreadsheetml/2006/main" count="84" uniqueCount="61">
  <si>
    <t>FIRST INNINGS DETAILS</t>
  </si>
  <si>
    <t>Runs Scored in the First Innings</t>
  </si>
  <si>
    <t>Overs Bowled in the First Innings</t>
  </si>
  <si>
    <r>
      <t>(D)</t>
    </r>
    <r>
      <rPr>
        <sz val="10"/>
        <rFont val="Trebuchet MS"/>
        <family val="2"/>
      </rPr>
      <t xml:space="preserve"> Extra time available</t>
    </r>
  </si>
  <si>
    <r>
      <t>(A)</t>
    </r>
    <r>
      <rPr>
        <b/>
        <sz val="10"/>
        <rFont val="Trebuchet MS"/>
        <family val="2"/>
      </rPr>
      <t xml:space="preserve"> </t>
    </r>
    <r>
      <rPr>
        <sz val="10"/>
        <rFont val="Trebuchet MS"/>
        <family val="2"/>
      </rPr>
      <t>Net playing time available at start of the match</t>
    </r>
  </si>
  <si>
    <r>
      <t>(E)</t>
    </r>
    <r>
      <rPr>
        <sz val="10"/>
        <rFont val="Trebuchet MS"/>
        <family val="2"/>
      </rPr>
      <t xml:space="preserve"> Time madeup from reduced interval</t>
    </r>
  </si>
  <si>
    <r>
      <t>(F)</t>
    </r>
    <r>
      <rPr>
        <sz val="10"/>
        <rFont val="Trebuchet MS"/>
        <family val="2"/>
      </rPr>
      <t xml:space="preserve"> Effective playing time lost {C-(D+E)}</t>
    </r>
  </si>
  <si>
    <r>
      <t>(G)</t>
    </r>
    <r>
      <rPr>
        <sz val="10"/>
        <rFont val="Trebuchet MS"/>
        <family val="2"/>
      </rPr>
      <t xml:space="preserve"> Remaining playing time available (A-F)</t>
    </r>
  </si>
  <si>
    <r>
      <t>(H)</t>
    </r>
    <r>
      <rPr>
        <sz val="10"/>
        <rFont val="Trebuchet MS"/>
        <family val="2"/>
      </rPr>
      <t xml:space="preserve"> Overs in match (G/(min/ov))</t>
    </r>
    <r>
      <rPr>
        <sz val="7"/>
        <rFont val="Trebuchet MS"/>
        <family val="2"/>
      </rPr>
      <t>(rnd'ed up &amp; +1 if necessary)</t>
    </r>
  </si>
  <si>
    <r>
      <t>(I)</t>
    </r>
    <r>
      <rPr>
        <sz val="10"/>
        <rFont val="Trebuchet MS"/>
        <family val="2"/>
      </rPr>
      <t xml:space="preserve"> Maximum overs per team</t>
    </r>
  </si>
  <si>
    <r>
      <t>(J)</t>
    </r>
    <r>
      <rPr>
        <sz val="10"/>
        <rFont val="Trebuchet MS"/>
        <family val="2"/>
      </rPr>
      <t xml:space="preserve"> 1st session to commence or recommence</t>
    </r>
  </si>
  <si>
    <r>
      <t>(K)</t>
    </r>
    <r>
      <rPr>
        <sz val="10"/>
        <rFont val="Trebuchet MS"/>
        <family val="2"/>
      </rPr>
      <t xml:space="preserve"> Length of the Innings (I x (min/ov))</t>
    </r>
  </si>
  <si>
    <r>
      <t>(A)</t>
    </r>
    <r>
      <rPr>
        <sz val="10"/>
        <rFont val="Trebuchet MS"/>
        <family val="2"/>
      </rPr>
      <t xml:space="preserve"> Original cessation time of the innings</t>
    </r>
  </si>
  <si>
    <t>M</t>
  </si>
  <si>
    <r>
      <t>(C)</t>
    </r>
    <r>
      <rPr>
        <sz val="10"/>
        <rFont val="Trebuchet MS"/>
        <family val="2"/>
      </rPr>
      <t xml:space="preserve"> Time at the restart of the play</t>
    </r>
  </si>
  <si>
    <r>
      <t>(F)</t>
    </r>
    <r>
      <rPr>
        <sz val="10"/>
        <rFont val="Trebuchet MS"/>
        <family val="2"/>
      </rPr>
      <t xml:space="preserve"> Extra time available</t>
    </r>
  </si>
  <si>
    <r>
      <t>(G)</t>
    </r>
    <r>
      <rPr>
        <sz val="10"/>
        <rFont val="Trebuchet MS"/>
        <family val="2"/>
      </rPr>
      <t xml:space="preserve"> Total playing time lost ((D+E)-F)</t>
    </r>
  </si>
  <si>
    <r>
      <t>(I)</t>
    </r>
    <r>
      <rPr>
        <sz val="10"/>
        <rFont val="Trebuchet MS"/>
        <family val="2"/>
      </rPr>
      <t xml:space="preserve"> Maximum overs at start of innings</t>
    </r>
  </si>
  <si>
    <r>
      <t>(J)</t>
    </r>
    <r>
      <rPr>
        <sz val="10"/>
        <rFont val="Trebuchet MS"/>
        <family val="2"/>
      </rPr>
      <t xml:space="preserve"> Overs lost (G/min./ov.) </t>
    </r>
    <r>
      <rPr>
        <i/>
        <sz val="9"/>
        <rFont val="Trebuchet MS"/>
        <family val="2"/>
      </rPr>
      <t>ignore fraction</t>
    </r>
  </si>
  <si>
    <r>
      <t>(K)</t>
    </r>
    <r>
      <rPr>
        <sz val="10"/>
        <rFont val="Trebuchet MS"/>
        <family val="2"/>
      </rPr>
      <t xml:space="preserve"> Adjusted maximum length of innings (I-J)</t>
    </r>
  </si>
  <si>
    <t xml:space="preserve">     Fielding restriction overs</t>
  </si>
  <si>
    <t xml:space="preserve">     Maximum overs per bowler</t>
  </si>
  <si>
    <r>
      <t>(L)</t>
    </r>
    <r>
      <rPr>
        <sz val="10"/>
        <rFont val="Trebuchet MS"/>
        <family val="2"/>
      </rPr>
      <t xml:space="preserve"> Cessation time of 1st session {(J+K)-B}</t>
    </r>
  </si>
  <si>
    <r>
      <t>(M)</t>
    </r>
    <r>
      <rPr>
        <sz val="10"/>
        <rFont val="Trebuchet MS"/>
        <family val="2"/>
      </rPr>
      <t xml:space="preserve"> Second session commencement time</t>
    </r>
  </si>
  <si>
    <t xml:space="preserve">       Length of the Interval</t>
  </si>
  <si>
    <t>Rescheduled cessation time of the match (M+K)</t>
  </si>
  <si>
    <r>
      <t>RESCHEDULED PLAYING HOURS</t>
    </r>
    <r>
      <rPr>
        <b/>
        <i/>
        <u val="single"/>
        <sz val="14"/>
        <color indexed="10"/>
        <rFont val="Trebuchet MS"/>
        <family val="2"/>
      </rPr>
      <t xml:space="preserve"> </t>
    </r>
    <r>
      <rPr>
        <i/>
        <u val="single"/>
        <sz val="10"/>
        <color indexed="10"/>
        <rFont val="Trebuchet MS"/>
        <family val="2"/>
      </rPr>
      <t>(if (L) is earlier to (J) then 1st session is over)</t>
    </r>
  </si>
  <si>
    <t>Overs completed</t>
  </si>
  <si>
    <r>
      <t xml:space="preserve">  </t>
    </r>
    <r>
      <rPr>
        <sz val="10"/>
        <rFont val="Trebuchet MS"/>
        <family val="2"/>
      </rPr>
      <t xml:space="preserve">  </t>
    </r>
    <r>
      <rPr>
        <b/>
        <sz val="12"/>
        <rFont val="Trebuchet MS"/>
        <family val="2"/>
      </rPr>
      <t xml:space="preserve"> (1)</t>
    </r>
    <r>
      <rPr>
        <sz val="10"/>
        <rFont val="Trebuchet MS"/>
        <family val="2"/>
      </rPr>
      <t xml:space="preserve"> Sheduled start time of the match</t>
    </r>
  </si>
  <si>
    <r>
      <t xml:space="preserve">  </t>
    </r>
    <r>
      <rPr>
        <sz val="10"/>
        <rFont val="Trebuchet MS"/>
        <family val="2"/>
      </rPr>
      <t xml:space="preserve">   </t>
    </r>
    <r>
      <rPr>
        <b/>
        <sz val="12"/>
        <rFont val="Trebuchet MS"/>
        <family val="2"/>
      </rPr>
      <t>(2)</t>
    </r>
    <r>
      <rPr>
        <sz val="10"/>
        <rFont val="Trebuchet MS"/>
        <family val="2"/>
      </rPr>
      <t xml:space="preserve"> Start of an Interruption</t>
    </r>
  </si>
  <si>
    <r>
      <t xml:space="preserve">  </t>
    </r>
    <r>
      <rPr>
        <sz val="10"/>
        <rFont val="Trebuchet MS"/>
        <family val="2"/>
      </rPr>
      <t xml:space="preserve">  </t>
    </r>
    <r>
      <rPr>
        <b/>
        <sz val="12"/>
        <rFont val="Trebuchet MS"/>
        <family val="2"/>
      </rPr>
      <t xml:space="preserve"> (3)</t>
    </r>
    <r>
      <rPr>
        <sz val="10"/>
        <rFont val="Trebuchet MS"/>
        <family val="2"/>
      </rPr>
      <t xml:space="preserve"> End of an interruption</t>
    </r>
  </si>
  <si>
    <r>
      <t>(C)</t>
    </r>
    <r>
      <rPr>
        <b/>
        <sz val="10"/>
        <rFont val="Trebuchet MS"/>
        <family val="2"/>
      </rPr>
      <t xml:space="preserve"> </t>
    </r>
    <r>
      <rPr>
        <sz val="10"/>
        <rFont val="Trebuchet MS"/>
        <family val="2"/>
      </rPr>
      <t>Time lost due to Interruption (3-2)</t>
    </r>
  </si>
  <si>
    <r>
      <t>(E)</t>
    </r>
    <r>
      <rPr>
        <sz val="10"/>
        <rFont val="Trebuchet MS"/>
        <family val="2"/>
      </rPr>
      <t xml:space="preserve"> Length of earlier interruption(s)</t>
    </r>
    <r>
      <rPr>
        <i/>
        <sz val="8"/>
        <rFont val="Trebuchet MS"/>
        <family val="2"/>
      </rPr>
      <t>(if any)</t>
    </r>
  </si>
  <si>
    <r>
      <t xml:space="preserve">  </t>
    </r>
    <r>
      <rPr>
        <sz val="10"/>
        <rFont val="Trebuchet MS"/>
        <family val="2"/>
      </rPr>
      <t xml:space="preserve">  </t>
    </r>
    <r>
      <rPr>
        <b/>
        <sz val="12"/>
        <rFont val="Trebuchet MS"/>
        <family val="2"/>
      </rPr>
      <t xml:space="preserve"> (4)</t>
    </r>
    <r>
      <rPr>
        <sz val="10"/>
        <rFont val="Trebuchet MS"/>
        <family val="2"/>
      </rPr>
      <t xml:space="preserve"> Length of earlier interruption(s)</t>
    </r>
    <r>
      <rPr>
        <i/>
        <sz val="8"/>
        <rFont val="Trebuchet MS"/>
        <family val="2"/>
      </rPr>
      <t>(if any)</t>
    </r>
  </si>
  <si>
    <r>
      <t>(B)</t>
    </r>
    <r>
      <rPr>
        <sz val="10"/>
        <rFont val="Trebuchet MS"/>
        <family val="2"/>
      </rPr>
      <t xml:space="preserve"> Time at the start of the interruption</t>
    </r>
  </si>
  <si>
    <r>
      <t>(D)</t>
    </r>
    <r>
      <rPr>
        <sz val="10"/>
        <rFont val="Trebuchet MS"/>
        <family val="2"/>
      </rPr>
      <t xml:space="preserve"> Length of interruption (C-B)</t>
    </r>
  </si>
  <si>
    <r>
      <t>(B)</t>
    </r>
    <r>
      <rPr>
        <sz val="10"/>
        <rFont val="Trebuchet MS"/>
        <family val="2"/>
      </rPr>
      <t xml:space="preserve"> Time the innings in progress (2-1-4)</t>
    </r>
  </si>
  <si>
    <r>
      <t>(H)</t>
    </r>
    <r>
      <rPr>
        <sz val="10"/>
        <rFont val="Trebuchet MS"/>
        <family val="2"/>
      </rPr>
      <t xml:space="preserve"> Amended cessation time of innings (A+F)</t>
    </r>
  </si>
  <si>
    <t>hours</t>
  </si>
  <si>
    <t>minutes</t>
  </si>
  <si>
    <t>overs</t>
  </si>
  <si>
    <t>Maximum overs per bowler (J/5)</t>
  </si>
  <si>
    <t>Fielding restrictions overs</t>
  </si>
  <si>
    <t>runs</t>
  </si>
  <si>
    <t>balls</t>
  </si>
  <si>
    <t>OVERS &amp; FIELDING RESTRICTION</t>
  </si>
  <si>
    <t>OVERS</t>
  </si>
  <si>
    <t>OVERS PER BOWLER &amp; FIELDING RESTRICTION</t>
  </si>
  <si>
    <t>(Names of the Umpires)</t>
  </si>
  <si>
    <t>(Signatures of the Umpires)</t>
  </si>
  <si>
    <t>Minutes/Over</t>
  </si>
  <si>
    <t>Type</t>
  </si>
  <si>
    <t>Gender</t>
  </si>
  <si>
    <t>CALCULATION TEMPLATE FOR DELAYS DURING 1st INNINGS OF ONEDAY/T20 MATCH</t>
  </si>
  <si>
    <t>CALCULATION TEMPLATE FOR DELAYS DURING 2nd INNINGS OF ONEDAY/T20 MATCH</t>
  </si>
  <si>
    <t>O</t>
  </si>
  <si>
    <t>M</t>
  </si>
  <si>
    <t>Developed by: HARRY GREWAL (email:  harry@thegrewals.ca) - August 2013
Guidance: Kantilal Patel, Umpire's Coach and Umpiring Co-ordinator, Cricket Canada</t>
  </si>
  <si>
    <t>CALCULATION TEMPLATE FOR FINDING BONUS TARGETS IN ONEDAY MATCH</t>
  </si>
  <si>
    <t>PLEASE USE THE 1ST INNINGS TAB FOR CALCULATING 1ST INNINGS DELAYS</t>
  </si>
  <si>
    <t>PLEASE USE 2ND INNINGS TAB TO CALCULATE DELAYS FOR 2ND INNINGS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</si>
</sst>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;;;"/>
  </numFmts>
  <fonts count="7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b/>
      <sz val="14"/>
      <name val="Trebuchet MS"/>
      <family val="2"/>
    </font>
    <font>
      <sz val="12"/>
      <name val="Trebuchet MS"/>
      <family val="2"/>
    </font>
    <font>
      <sz val="12"/>
      <name val="Arial"/>
      <family val="2"/>
    </font>
    <font>
      <i/>
      <u val="single"/>
      <sz val="10"/>
      <name val="Trebuchet MS"/>
      <family val="2"/>
    </font>
    <font>
      <i/>
      <sz val="9"/>
      <name val="Trebuchet MS"/>
      <family val="2"/>
    </font>
    <font>
      <sz val="11"/>
      <name val="Trebuchet MS"/>
      <family val="2"/>
    </font>
    <font>
      <b/>
      <u val="single"/>
      <sz val="10"/>
      <color indexed="18"/>
      <name val="Trebuchet MS"/>
      <family val="2"/>
    </font>
    <font>
      <b/>
      <u val="single"/>
      <sz val="14"/>
      <color indexed="10"/>
      <name val="Trebuchet MS"/>
      <family val="2"/>
    </font>
    <font>
      <sz val="10"/>
      <color indexed="10"/>
      <name val="Trebuchet MS"/>
      <family val="2"/>
    </font>
    <font>
      <sz val="10"/>
      <color indexed="10"/>
      <name val="Arial"/>
      <family val="2"/>
    </font>
    <font>
      <b/>
      <i/>
      <u val="single"/>
      <sz val="10"/>
      <color indexed="18"/>
      <name val="Trebuchet MS"/>
      <family val="2"/>
    </font>
    <font>
      <sz val="10"/>
      <color indexed="16"/>
      <name val="Trebuchet MS"/>
      <family val="2"/>
    </font>
    <font>
      <b/>
      <sz val="14"/>
      <color indexed="16"/>
      <name val="Trebuchet MS"/>
      <family val="2"/>
    </font>
    <font>
      <sz val="10"/>
      <color indexed="53"/>
      <name val="Trebuchet MS"/>
      <family val="2"/>
    </font>
    <font>
      <sz val="10.5"/>
      <name val="Trebuchet MS"/>
      <family val="2"/>
    </font>
    <font>
      <sz val="10.5"/>
      <name val="Arial"/>
      <family val="2"/>
    </font>
    <font>
      <b/>
      <i/>
      <u val="single"/>
      <sz val="9"/>
      <color indexed="18"/>
      <name val="Trebuchet MS"/>
      <family val="2"/>
    </font>
    <font>
      <sz val="7"/>
      <name val="Trebuchet MS"/>
      <family val="2"/>
    </font>
    <font>
      <b/>
      <u val="single"/>
      <sz val="11"/>
      <color indexed="16"/>
      <name val="Trebuchet MS"/>
      <family val="2"/>
    </font>
    <font>
      <i/>
      <sz val="8"/>
      <color indexed="58"/>
      <name val="Trebuchet MS"/>
      <family val="2"/>
    </font>
    <font>
      <sz val="8"/>
      <color indexed="58"/>
      <name val="Arial"/>
      <family val="2"/>
    </font>
    <font>
      <sz val="9"/>
      <name val="Trebuchet MS"/>
      <family val="2"/>
    </font>
    <font>
      <i/>
      <sz val="8"/>
      <name val="Trebuchet MS"/>
      <family val="2"/>
    </font>
    <font>
      <b/>
      <sz val="11"/>
      <color indexed="16"/>
      <name val="Arial"/>
      <family val="2"/>
    </font>
    <font>
      <b/>
      <u val="single"/>
      <sz val="13"/>
      <color indexed="10"/>
      <name val="Trebuchet MS"/>
      <family val="2"/>
    </font>
    <font>
      <b/>
      <i/>
      <u val="single"/>
      <sz val="14"/>
      <color indexed="10"/>
      <name val="Trebuchet MS"/>
      <family val="2"/>
    </font>
    <font>
      <i/>
      <u val="single"/>
      <sz val="10"/>
      <color indexed="10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0"/>
      <name val="Arial"/>
      <family val="2"/>
    </font>
    <font>
      <b/>
      <sz val="9"/>
      <color indexed="18"/>
      <name val="Trebuchet MS"/>
      <family val="0"/>
    </font>
    <font>
      <b/>
      <sz val="11"/>
      <color indexed="18"/>
      <name val="Trebuchet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3" fillId="33" borderId="0" xfId="0" applyFont="1" applyFill="1" applyBorder="1" applyAlignment="1">
      <alignment horizontal="left" vertical="center"/>
    </xf>
    <xf numFmtId="0" fontId="0" fillId="33" borderId="0" xfId="0" applyFill="1" applyBorder="1" applyAlignment="1">
      <alignment horizontal="left" vertical="center"/>
    </xf>
    <xf numFmtId="0" fontId="9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17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 applyProtection="1">
      <alignment/>
      <protection hidden="1"/>
    </xf>
    <xf numFmtId="0" fontId="3" fillId="33" borderId="0" xfId="0" applyFont="1" applyFill="1" applyBorder="1" applyAlignment="1" applyProtection="1">
      <alignment horizontal="left" vertical="center"/>
      <protection hidden="1"/>
    </xf>
    <xf numFmtId="0" fontId="13" fillId="33" borderId="0" xfId="0" applyFont="1" applyFill="1" applyBorder="1" applyAlignment="1" applyProtection="1">
      <alignment horizontal="left" vertical="center"/>
      <protection hidden="1"/>
    </xf>
    <xf numFmtId="0" fontId="7" fillId="33" borderId="0" xfId="0" applyFont="1" applyFill="1" applyBorder="1" applyAlignment="1" applyProtection="1">
      <alignment horizontal="right" vertical="center"/>
      <protection hidden="1"/>
    </xf>
    <xf numFmtId="0" fontId="18" fillId="33" borderId="0" xfId="0" applyFont="1" applyFill="1" applyBorder="1" applyAlignment="1" applyProtection="1">
      <alignment horizontal="center" vertical="center"/>
      <protection hidden="1" locked="0"/>
    </xf>
    <xf numFmtId="0" fontId="3" fillId="33" borderId="0" xfId="0" applyFont="1" applyFill="1" applyBorder="1" applyAlignment="1" applyProtection="1">
      <alignment horizontal="right" vertical="center"/>
      <protection hidden="1"/>
    </xf>
    <xf numFmtId="172" fontId="18" fillId="33" borderId="0" xfId="0" applyNumberFormat="1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horizontal="left" vertical="center"/>
      <protection hidden="1"/>
    </xf>
    <xf numFmtId="1" fontId="18" fillId="33" borderId="0" xfId="0" applyNumberFormat="1" applyFont="1" applyFill="1" applyBorder="1" applyAlignment="1" applyProtection="1">
      <alignment horizontal="center" vertical="center"/>
      <protection hidden="1"/>
    </xf>
    <xf numFmtId="1" fontId="18" fillId="33" borderId="0" xfId="0" applyNumberFormat="1" applyFont="1" applyFill="1" applyBorder="1" applyAlignment="1" applyProtection="1">
      <alignment horizontal="center" vertical="center"/>
      <protection hidden="1" locked="0"/>
    </xf>
    <xf numFmtId="0" fontId="18" fillId="33" borderId="0" xfId="0" applyFont="1" applyFill="1" applyBorder="1" applyAlignment="1" applyProtection="1">
      <alignment horizontal="center" vertical="center"/>
      <protection hidden="1"/>
    </xf>
    <xf numFmtId="173" fontId="3" fillId="33" borderId="0" xfId="0" applyNumberFormat="1" applyFont="1" applyFill="1" applyBorder="1" applyAlignment="1" applyProtection="1">
      <alignment horizontal="left" vertical="center"/>
      <protection hidden="1"/>
    </xf>
    <xf numFmtId="0" fontId="18" fillId="33" borderId="0" xfId="0" applyFont="1" applyFill="1" applyBorder="1" applyAlignment="1" applyProtection="1">
      <alignment horizontal="left" vertical="center"/>
      <protection hidden="1"/>
    </xf>
    <xf numFmtId="0" fontId="18" fillId="33" borderId="0" xfId="0" applyNumberFormat="1" applyFont="1" applyFill="1" applyBorder="1" applyAlignment="1" applyProtection="1">
      <alignment horizontal="center" vertical="center"/>
      <protection hidden="1"/>
    </xf>
    <xf numFmtId="0" fontId="3" fillId="33" borderId="0" xfId="0" applyNumberFormat="1" applyFont="1" applyFill="1" applyBorder="1" applyAlignment="1" applyProtection="1">
      <alignment horizontal="left" vertical="center"/>
      <protection hidden="1"/>
    </xf>
    <xf numFmtId="0" fontId="6" fillId="33" borderId="0" xfId="0" applyFont="1" applyFill="1" applyBorder="1" applyAlignment="1" applyProtection="1">
      <alignment horizontal="center" vertical="center"/>
      <protection hidden="1"/>
    </xf>
    <xf numFmtId="0" fontId="0" fillId="33" borderId="0" xfId="0" applyFont="1" applyFill="1" applyBorder="1" applyAlignment="1" applyProtection="1">
      <alignment horizontal="left" vertical="center"/>
      <protection hidden="1"/>
    </xf>
    <xf numFmtId="1" fontId="3" fillId="33" borderId="0" xfId="0" applyNumberFormat="1" applyFont="1" applyFill="1" applyBorder="1" applyAlignment="1" applyProtection="1">
      <alignment horizontal="left" vertical="center"/>
      <protection hidden="1"/>
    </xf>
    <xf numFmtId="0" fontId="16" fillId="33" borderId="0" xfId="0" applyFont="1" applyFill="1" applyBorder="1" applyAlignment="1" applyProtection="1">
      <alignment horizontal="left" vertical="center"/>
      <protection hidden="1"/>
    </xf>
    <xf numFmtId="0" fontId="3" fillId="33" borderId="0" xfId="0" applyFont="1" applyFill="1" applyBorder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left" vertical="center"/>
      <protection hidden="1"/>
    </xf>
    <xf numFmtId="0" fontId="27" fillId="33" borderId="0" xfId="0" applyFont="1" applyFill="1" applyBorder="1" applyAlignment="1" applyProtection="1">
      <alignment horizontal="right" vertical="center"/>
      <protection hidden="1"/>
    </xf>
    <xf numFmtId="0" fontId="4" fillId="34" borderId="0" xfId="0" applyFont="1" applyFill="1" applyBorder="1" applyAlignment="1" applyProtection="1">
      <alignment horizontal="left" vertical="center"/>
      <protection hidden="1"/>
    </xf>
    <xf numFmtId="0" fontId="18" fillId="34" borderId="0" xfId="0" applyFont="1" applyFill="1" applyBorder="1" applyAlignment="1" applyProtection="1">
      <alignment horizontal="center" vertical="center"/>
      <protection hidden="1" locked="0"/>
    </xf>
    <xf numFmtId="0" fontId="3" fillId="34" borderId="0" xfId="0" applyFont="1" applyFill="1" applyBorder="1" applyAlignment="1" applyProtection="1">
      <alignment horizontal="left" vertical="center"/>
      <protection hidden="1"/>
    </xf>
    <xf numFmtId="173" fontId="3" fillId="34" borderId="0" xfId="0" applyNumberFormat="1" applyFont="1" applyFill="1" applyBorder="1" applyAlignment="1" applyProtection="1">
      <alignment horizontal="left" vertical="center"/>
      <protection hidden="1"/>
    </xf>
    <xf numFmtId="0" fontId="18" fillId="34" borderId="0" xfId="0" applyFont="1" applyFill="1" applyBorder="1" applyAlignment="1" applyProtection="1">
      <alignment horizontal="center" vertical="center"/>
      <protection hidden="1"/>
    </xf>
    <xf numFmtId="0" fontId="11" fillId="33" borderId="0" xfId="0" applyFont="1" applyFill="1" applyBorder="1" applyAlignment="1" applyProtection="1">
      <alignment horizontal="center" vertical="center"/>
      <protection hidden="1"/>
    </xf>
    <xf numFmtId="0" fontId="18" fillId="34" borderId="0" xfId="0" applyNumberFormat="1" applyFont="1" applyFill="1" applyBorder="1" applyAlignment="1" applyProtection="1">
      <alignment horizontal="center" vertical="center"/>
      <protection hidden="1"/>
    </xf>
    <xf numFmtId="0" fontId="5" fillId="34" borderId="0" xfId="0" applyNumberFormat="1" applyFont="1" applyFill="1" applyBorder="1" applyAlignment="1" applyProtection="1">
      <alignment horizontal="left" vertical="center"/>
      <protection hidden="1"/>
    </xf>
    <xf numFmtId="0" fontId="3" fillId="34" borderId="0" xfId="0" applyNumberFormat="1" applyFont="1" applyFill="1" applyBorder="1" applyAlignment="1" applyProtection="1">
      <alignment horizontal="left"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5" fillId="34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26" fillId="33" borderId="0" xfId="0" applyFont="1" applyFill="1" applyAlignment="1" applyProtection="1">
      <alignment vertical="top"/>
      <protection hidden="1"/>
    </xf>
    <xf numFmtId="0" fontId="4" fillId="33" borderId="10" xfId="0" applyFont="1" applyFill="1" applyBorder="1" applyAlignment="1" applyProtection="1">
      <alignment horizontal="center" vertical="center"/>
      <protection hidden="1" locked="0"/>
    </xf>
    <xf numFmtId="0" fontId="3" fillId="33" borderId="10" xfId="0" applyFont="1" applyFill="1" applyBorder="1" applyAlignment="1" applyProtection="1">
      <alignment vertical="center"/>
      <protection hidden="1" locked="0"/>
    </xf>
    <xf numFmtId="0" fontId="3" fillId="33" borderId="10" xfId="0" applyNumberFormat="1" applyFont="1" applyFill="1" applyBorder="1" applyAlignment="1" applyProtection="1">
      <alignment horizontal="left" vertical="center"/>
      <protection hidden="1"/>
    </xf>
    <xf numFmtId="0" fontId="3" fillId="33" borderId="10" xfId="0" applyFont="1" applyFill="1" applyBorder="1" applyAlignment="1" applyProtection="1">
      <alignment horizontal="left" vertical="center"/>
      <protection hidden="1"/>
    </xf>
    <xf numFmtId="0" fontId="4" fillId="33" borderId="0" xfId="0" applyFont="1" applyFill="1" applyBorder="1" applyAlignment="1" applyProtection="1">
      <alignment horizontal="left" vertical="center"/>
      <protection hidden="1"/>
    </xf>
    <xf numFmtId="0" fontId="0" fillId="33" borderId="0" xfId="0" applyFill="1" applyBorder="1" applyAlignment="1" applyProtection="1">
      <alignment horizontal="left" vertical="center"/>
      <protection hidden="1"/>
    </xf>
    <xf numFmtId="0" fontId="3" fillId="33" borderId="0" xfId="0" applyFont="1" applyFill="1" applyBorder="1" applyAlignment="1" applyProtection="1">
      <alignment horizontal="left" vertical="center"/>
      <protection hidden="1"/>
    </xf>
    <xf numFmtId="0" fontId="3" fillId="33" borderId="0" xfId="0" applyFont="1" applyFill="1" applyBorder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vertical="center"/>
      <protection hidden="1"/>
    </xf>
    <xf numFmtId="0" fontId="4" fillId="33" borderId="10" xfId="0" applyFont="1" applyFill="1" applyBorder="1" applyAlignment="1" applyProtection="1">
      <alignment horizontal="center" vertical="center"/>
      <protection hidden="1" locked="0"/>
    </xf>
    <xf numFmtId="0" fontId="0" fillId="33" borderId="10" xfId="0" applyFill="1" applyBorder="1" applyAlignment="1" applyProtection="1">
      <alignment/>
      <protection hidden="1" locked="0"/>
    </xf>
    <xf numFmtId="0" fontId="0" fillId="33" borderId="0" xfId="0" applyFill="1" applyBorder="1" applyAlignment="1" applyProtection="1">
      <alignment vertical="center"/>
      <protection hidden="1"/>
    </xf>
    <xf numFmtId="0" fontId="69" fillId="35" borderId="0" xfId="0" applyFont="1" applyFill="1" applyBorder="1" applyAlignment="1">
      <alignment horizontal="center" wrapText="1"/>
    </xf>
    <xf numFmtId="173" fontId="3" fillId="33" borderId="0" xfId="0" applyNumberFormat="1" applyFont="1" applyFill="1" applyBorder="1" applyAlignment="1" applyProtection="1">
      <alignment horizontal="left" vertical="center"/>
      <protection hidden="1"/>
    </xf>
    <xf numFmtId="173" fontId="0" fillId="33" borderId="0" xfId="0" applyNumberFormat="1" applyFill="1" applyBorder="1" applyAlignment="1" applyProtection="1">
      <alignment horizontal="left" vertical="center"/>
      <protection hidden="1"/>
    </xf>
    <xf numFmtId="0" fontId="25" fillId="33" borderId="11" xfId="0" applyFont="1" applyFill="1" applyBorder="1" applyAlignment="1" applyProtection="1">
      <alignment horizontal="center" vertical="top" wrapText="1"/>
      <protection hidden="1"/>
    </xf>
    <xf numFmtId="0" fontId="26" fillId="33" borderId="12" xfId="0" applyFont="1" applyFill="1" applyBorder="1" applyAlignment="1" applyProtection="1">
      <alignment horizontal="center" vertical="top"/>
      <protection hidden="1"/>
    </xf>
    <xf numFmtId="0" fontId="26" fillId="33" borderId="13" xfId="0" applyFont="1" applyFill="1" applyBorder="1" applyAlignment="1" applyProtection="1">
      <alignment horizontal="center" vertical="top"/>
      <protection hidden="1"/>
    </xf>
    <xf numFmtId="0" fontId="0" fillId="0" borderId="0" xfId="0" applyAlignment="1">
      <alignment horizontal="left" vertical="center"/>
    </xf>
    <xf numFmtId="0" fontId="30" fillId="33" borderId="0" xfId="0" applyFont="1" applyFill="1" applyBorder="1" applyAlignment="1" applyProtection="1">
      <alignment horizontal="left" vertical="center"/>
      <protection hidden="1"/>
    </xf>
    <xf numFmtId="0" fontId="14" fillId="33" borderId="0" xfId="0" applyFont="1" applyFill="1" applyBorder="1" applyAlignment="1" applyProtection="1">
      <alignment horizontal="left" vertical="center"/>
      <protection hidden="1"/>
    </xf>
    <xf numFmtId="0" fontId="15" fillId="33" borderId="0" xfId="0" applyFont="1" applyFill="1" applyBorder="1" applyAlignment="1" applyProtection="1">
      <alignment horizontal="left" vertical="center"/>
      <protection hidden="1"/>
    </xf>
    <xf numFmtId="0" fontId="7" fillId="33" borderId="0" xfId="0" applyFont="1" applyFill="1" applyBorder="1" applyAlignment="1" applyProtection="1">
      <alignment horizontal="left" vertical="center"/>
      <protection hidden="1"/>
    </xf>
    <xf numFmtId="0" fontId="8" fillId="33" borderId="0" xfId="0" applyFont="1" applyFill="1" applyBorder="1" applyAlignment="1" applyProtection="1">
      <alignment horizontal="left" vertical="center"/>
      <protection hidden="1"/>
    </xf>
    <xf numFmtId="0" fontId="3" fillId="33" borderId="0" xfId="0" applyFont="1" applyFill="1" applyBorder="1" applyAlignment="1" applyProtection="1">
      <alignment horizontal="right" vertical="center"/>
      <protection hidden="1"/>
    </xf>
    <xf numFmtId="0" fontId="7" fillId="33" borderId="0" xfId="0" applyFont="1" applyFill="1" applyBorder="1" applyAlignment="1" applyProtection="1">
      <alignment horizontal="right" vertical="center"/>
      <protection hidden="1"/>
    </xf>
    <xf numFmtId="0" fontId="19" fillId="33" borderId="0" xfId="0" applyFont="1" applyFill="1" applyBorder="1" applyAlignment="1" applyProtection="1">
      <alignment horizontal="right" vertical="center"/>
      <protection hidden="1"/>
    </xf>
    <xf numFmtId="0" fontId="24" fillId="33" borderId="0" xfId="0" applyFont="1" applyFill="1" applyBorder="1" applyAlignment="1" applyProtection="1">
      <alignment horizontal="center" vertical="center"/>
      <protection hidden="1"/>
    </xf>
    <xf numFmtId="0" fontId="13" fillId="33" borderId="0" xfId="0" applyFont="1" applyFill="1" applyBorder="1" applyAlignment="1" applyProtection="1">
      <alignment horizontal="left" vertical="center"/>
      <protection hidden="1"/>
    </xf>
    <xf numFmtId="0" fontId="12" fillId="33" borderId="0" xfId="0" applyFont="1" applyFill="1" applyBorder="1" applyAlignment="1" applyProtection="1">
      <alignment horizontal="center" vertical="center"/>
      <protection hidden="1"/>
    </xf>
    <xf numFmtId="0" fontId="29" fillId="33" borderId="0" xfId="0" applyFont="1" applyFill="1" applyBorder="1" applyAlignment="1" applyProtection="1">
      <alignment horizontal="center" vertical="center"/>
      <protection hidden="1"/>
    </xf>
    <xf numFmtId="0" fontId="29" fillId="33" borderId="0" xfId="0" applyFont="1" applyFill="1" applyAlignment="1" applyProtection="1">
      <alignment horizontal="center" vertical="center"/>
      <protection hidden="1"/>
    </xf>
    <xf numFmtId="0" fontId="20" fillId="33" borderId="0" xfId="0" applyFont="1" applyFill="1" applyBorder="1" applyAlignment="1" applyProtection="1">
      <alignment horizontal="left" vertical="center"/>
      <protection hidden="1"/>
    </xf>
    <xf numFmtId="0" fontId="21" fillId="33" borderId="0" xfId="0" applyFont="1" applyFill="1" applyAlignment="1" applyProtection="1">
      <alignment horizontal="left" vertical="center"/>
      <protection hidden="1"/>
    </xf>
    <xf numFmtId="0" fontId="15" fillId="33" borderId="0" xfId="0" applyFont="1" applyFill="1" applyAlignment="1" applyProtection="1">
      <alignment horizontal="left" vertical="center"/>
      <protection hidden="1"/>
    </xf>
    <xf numFmtId="0" fontId="22" fillId="33" borderId="0" xfId="0" applyFont="1" applyFill="1" applyBorder="1" applyAlignment="1" applyProtection="1">
      <alignment horizontal="left" vertical="center"/>
      <protection hidden="1"/>
    </xf>
    <xf numFmtId="0" fontId="16" fillId="33" borderId="0" xfId="0" applyFont="1" applyFill="1" applyBorder="1" applyAlignment="1" applyProtection="1">
      <alignment horizontal="left" vertical="center"/>
      <protection hidden="1"/>
    </xf>
    <xf numFmtId="0" fontId="0" fillId="33" borderId="0" xfId="0" applyFill="1" applyAlignment="1" applyProtection="1">
      <alignment horizontal="left" vertical="center"/>
      <protection hidden="1"/>
    </xf>
    <xf numFmtId="0" fontId="0" fillId="33" borderId="0" xfId="0" applyFont="1" applyFill="1" applyAlignment="1" applyProtection="1">
      <alignment horizontal="right" vertical="center"/>
      <protection hidden="1"/>
    </xf>
    <xf numFmtId="0" fontId="69" fillId="35" borderId="0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vertical="center"/>
      <protection hidden="1"/>
    </xf>
    <xf numFmtId="0" fontId="3" fillId="33" borderId="10" xfId="0" applyFont="1" applyFill="1" applyBorder="1" applyAlignment="1" applyProtection="1">
      <alignment horizontal="left" vertical="center"/>
      <protection hidden="1" locked="0"/>
    </xf>
    <xf numFmtId="0" fontId="0" fillId="0" borderId="10" xfId="0" applyBorder="1" applyAlignment="1" applyProtection="1">
      <alignment horizontal="left" vertical="center"/>
      <protection hidden="1" locked="0"/>
    </xf>
    <xf numFmtId="0" fontId="25" fillId="33" borderId="12" xfId="0" applyFont="1" applyFill="1" applyBorder="1" applyAlignment="1" applyProtection="1">
      <alignment horizontal="center" vertical="top" wrapText="1"/>
      <protection hidden="1"/>
    </xf>
    <xf numFmtId="0" fontId="25" fillId="33" borderId="13" xfId="0" applyFont="1" applyFill="1" applyBorder="1" applyAlignment="1" applyProtection="1">
      <alignment horizontal="center" vertical="top" wrapText="1"/>
      <protection hidden="1"/>
    </xf>
    <xf numFmtId="0" fontId="3" fillId="34" borderId="0" xfId="0" applyFont="1" applyFill="1" applyBorder="1" applyAlignment="1" applyProtection="1">
      <alignment horizontal="left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6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CCECFF"/>
      <rgbColor rgb="00CCFFFF"/>
      <rgbColor rgb="00CCFFCC"/>
      <rgbColor rgb="00FFFF99"/>
      <rgbColor rgb="00CCFFFF"/>
      <rgbColor rgb="00FF99CC"/>
      <rgbColor rgb="00CC99FF"/>
      <rgbColor rgb="00FFCC99"/>
      <rgbColor rgb="0099CC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219075</xdr:rowOff>
    </xdr:from>
    <xdr:to>
      <xdr:col>10</xdr:col>
      <xdr:colOff>0</xdr:colOff>
      <xdr:row>4</xdr:row>
      <xdr:rowOff>180975</xdr:rowOff>
    </xdr:to>
    <xdr:sp>
      <xdr:nvSpPr>
        <xdr:cNvPr id="1" name="AutoShape 2"/>
        <xdr:cNvSpPr>
          <a:spLocks/>
        </xdr:cNvSpPr>
      </xdr:nvSpPr>
      <xdr:spPr>
        <a:xfrm>
          <a:off x="1752600" y="962025"/>
          <a:ext cx="5753100" cy="457200"/>
        </a:xfrm>
        <a:prstGeom prst="bevel">
          <a:avLst>
            <a:gd name="adj" fmla="val -39472"/>
          </a:avLst>
        </a:prstGeom>
        <a:gradFill rotWithShape="1">
          <a:gsLst>
            <a:gs pos="0">
              <a:srgbClr val="800000"/>
            </a:gs>
            <a:gs pos="100000">
              <a:srgbClr val="D4A9A9"/>
            </a:gs>
          </a:gsLst>
          <a:lin ang="5400000" scaled="1"/>
        </a:gradFill>
        <a:ln w="9525" cmpd="sng">
          <a:noFill/>
        </a:ln>
      </xdr:spPr>
      <xdr:txBody>
        <a:bodyPr vertOverflow="clip" wrap="square" lIns="27432" tIns="36576" rIns="27432" bIns="36576" anchor="ctr"/>
        <a:p>
          <a:pPr algn="ctr">
            <a:defRPr/>
          </a:pPr>
          <a:r>
            <a:rPr lang="en-US" cap="none" sz="900" b="1" i="0" u="none" baseline="0">
              <a:solidFill>
                <a:srgbClr val="000080"/>
              </a:solidFill>
            </a:rPr>
            <a:t>USE "TAB" or "ARROW KEYS" TO MOVE AROUND THE ENTRY CELLS OF THE SHEET
</a:t>
          </a:r>
          <a:r>
            <a:rPr lang="en-US" cap="none" sz="900" b="1" i="0" u="none" baseline="0">
              <a:solidFill>
                <a:srgbClr val="000080"/>
              </a:solidFill>
            </a:rPr>
            <a:t>ENTER TIME IN 24 HOUR FORMAT (HOUR IN 1st BOX &amp; MINUTE IN 2nd BOX)</a:t>
          </a:r>
        </a:p>
      </xdr:txBody>
    </xdr:sp>
    <xdr:clientData fPrintsWithSheet="0"/>
  </xdr:twoCellAnchor>
  <xdr:twoCellAnchor>
    <xdr:from>
      <xdr:col>1</xdr:col>
      <xdr:colOff>0</xdr:colOff>
      <xdr:row>1</xdr:row>
      <xdr:rowOff>38100</xdr:rowOff>
    </xdr:from>
    <xdr:to>
      <xdr:col>10</xdr:col>
      <xdr:colOff>9525</xdr:colOff>
      <xdr:row>3</xdr:row>
      <xdr:rowOff>38100</xdr:rowOff>
    </xdr:to>
    <xdr:sp>
      <xdr:nvSpPr>
        <xdr:cNvPr id="2" name="Rectangle 3"/>
        <xdr:cNvSpPr>
          <a:spLocks/>
        </xdr:cNvSpPr>
      </xdr:nvSpPr>
      <xdr:spPr>
        <a:xfrm>
          <a:off x="1743075" y="342900"/>
          <a:ext cx="5772150" cy="666750"/>
        </a:xfrm>
        <a:prstGeom prst="rect">
          <a:avLst/>
        </a:prstGeom>
        <a:gradFill rotWithShape="1">
          <a:gsLst>
            <a:gs pos="0">
              <a:srgbClr val="339966"/>
            </a:gs>
            <a:gs pos="100000">
              <a:srgbClr val="BADDCB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</xdr:col>
      <xdr:colOff>19050</xdr:colOff>
      <xdr:row>4</xdr:row>
      <xdr:rowOff>171450</xdr:rowOff>
    </xdr:from>
    <xdr:to>
      <xdr:col>10</xdr:col>
      <xdr:colOff>19050</xdr:colOff>
      <xdr:row>17</xdr:row>
      <xdr:rowOff>76200</xdr:rowOff>
    </xdr:to>
    <xdr:sp>
      <xdr:nvSpPr>
        <xdr:cNvPr id="3" name="Rectangle 4"/>
        <xdr:cNvSpPr>
          <a:spLocks/>
        </xdr:cNvSpPr>
      </xdr:nvSpPr>
      <xdr:spPr>
        <a:xfrm>
          <a:off x="1762125" y="1409700"/>
          <a:ext cx="5762625" cy="3590925"/>
        </a:xfrm>
        <a:prstGeom prst="rect">
          <a:avLst/>
        </a:prstGeom>
        <a:gradFill rotWithShape="1">
          <a:gsLst>
            <a:gs pos="0">
              <a:srgbClr val="00FFFF"/>
            </a:gs>
            <a:gs pos="100000">
              <a:srgbClr val="007E7E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</xdr:col>
      <xdr:colOff>47625</xdr:colOff>
      <xdr:row>17</xdr:row>
      <xdr:rowOff>57150</xdr:rowOff>
    </xdr:from>
    <xdr:to>
      <xdr:col>10</xdr:col>
      <xdr:colOff>47625</xdr:colOff>
      <xdr:row>23</xdr:row>
      <xdr:rowOff>47625</xdr:rowOff>
    </xdr:to>
    <xdr:sp>
      <xdr:nvSpPr>
        <xdr:cNvPr id="4" name="Rectangle 5"/>
        <xdr:cNvSpPr>
          <a:spLocks/>
        </xdr:cNvSpPr>
      </xdr:nvSpPr>
      <xdr:spPr>
        <a:xfrm>
          <a:off x="1790700" y="4981575"/>
          <a:ext cx="5762625" cy="1647825"/>
        </a:xfrm>
        <a:prstGeom prst="rect">
          <a:avLst/>
        </a:prstGeom>
        <a:gradFill rotWithShape="1">
          <a:gsLst>
            <a:gs pos="0">
              <a:srgbClr val="0099FF"/>
            </a:gs>
            <a:gs pos="100000">
              <a:srgbClr val="004C7E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</xdr:col>
      <xdr:colOff>0</xdr:colOff>
      <xdr:row>23</xdr:row>
      <xdr:rowOff>38100</xdr:rowOff>
    </xdr:from>
    <xdr:to>
      <xdr:col>10</xdr:col>
      <xdr:colOff>0</xdr:colOff>
      <xdr:row>30</xdr:row>
      <xdr:rowOff>9525</xdr:rowOff>
    </xdr:to>
    <xdr:sp>
      <xdr:nvSpPr>
        <xdr:cNvPr id="5" name="Rectangle 6"/>
        <xdr:cNvSpPr>
          <a:spLocks/>
        </xdr:cNvSpPr>
      </xdr:nvSpPr>
      <xdr:spPr>
        <a:xfrm>
          <a:off x="1743075" y="6619875"/>
          <a:ext cx="5762625" cy="1857375"/>
        </a:xfrm>
        <a:prstGeom prst="rect">
          <a:avLst/>
        </a:prstGeom>
        <a:gradFill rotWithShape="1">
          <a:gsLst>
            <a:gs pos="0">
              <a:srgbClr val="0066FF"/>
            </a:gs>
            <a:gs pos="100000">
              <a:srgbClr val="00327E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</xdr:col>
      <xdr:colOff>0</xdr:colOff>
      <xdr:row>30</xdr:row>
      <xdr:rowOff>0</xdr:rowOff>
    </xdr:from>
    <xdr:to>
      <xdr:col>10</xdr:col>
      <xdr:colOff>9525</xdr:colOff>
      <xdr:row>33</xdr:row>
      <xdr:rowOff>85725</xdr:rowOff>
    </xdr:to>
    <xdr:sp>
      <xdr:nvSpPr>
        <xdr:cNvPr id="6" name="Rectangle 7"/>
        <xdr:cNvSpPr>
          <a:spLocks/>
        </xdr:cNvSpPr>
      </xdr:nvSpPr>
      <xdr:spPr>
        <a:xfrm>
          <a:off x="1743075" y="8467725"/>
          <a:ext cx="5772150" cy="942975"/>
        </a:xfrm>
        <a:prstGeom prst="rect">
          <a:avLst/>
        </a:prstGeom>
        <a:gradFill rotWithShape="1">
          <a:gsLst>
            <a:gs pos="0">
              <a:srgbClr val="0033CC"/>
            </a:gs>
            <a:gs pos="100000">
              <a:srgbClr val="A9BAEE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</xdr:col>
      <xdr:colOff>76200</xdr:colOff>
      <xdr:row>5</xdr:row>
      <xdr:rowOff>9525</xdr:rowOff>
    </xdr:from>
    <xdr:to>
      <xdr:col>2</xdr:col>
      <xdr:colOff>533400</xdr:colOff>
      <xdr:row>6</xdr:row>
      <xdr:rowOff>9525</xdr:rowOff>
    </xdr:to>
    <xdr:sp>
      <xdr:nvSpPr>
        <xdr:cNvPr id="7" name="AutoShape 8"/>
        <xdr:cNvSpPr>
          <a:spLocks/>
        </xdr:cNvSpPr>
      </xdr:nvSpPr>
      <xdr:spPr>
        <a:xfrm>
          <a:off x="3714750" y="1504950"/>
          <a:ext cx="457200" cy="276225"/>
        </a:xfrm>
        <a:prstGeom prst="plaque">
          <a:avLst>
            <a:gd name="adj" fmla="val -23810"/>
          </a:avLst>
        </a:prstGeom>
        <a:gradFill rotWithShape="1">
          <a:gsLst>
            <a:gs pos="0">
              <a:srgbClr val="FFFFCC"/>
            </a:gs>
            <a:gs pos="100000">
              <a:srgbClr val="FF808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6</xdr:col>
      <xdr:colOff>19050</xdr:colOff>
      <xdr:row>5</xdr:row>
      <xdr:rowOff>0</xdr:rowOff>
    </xdr:from>
    <xdr:to>
      <xdr:col>7</xdr:col>
      <xdr:colOff>0</xdr:colOff>
      <xdr:row>6</xdr:row>
      <xdr:rowOff>0</xdr:rowOff>
    </xdr:to>
    <xdr:sp>
      <xdr:nvSpPr>
        <xdr:cNvPr id="8" name="AutoShape 9"/>
        <xdr:cNvSpPr>
          <a:spLocks/>
        </xdr:cNvSpPr>
      </xdr:nvSpPr>
      <xdr:spPr>
        <a:xfrm>
          <a:off x="5476875" y="1495425"/>
          <a:ext cx="342900" cy="276225"/>
        </a:xfrm>
        <a:prstGeom prst="plaque">
          <a:avLst>
            <a:gd name="adj" fmla="val -23810"/>
          </a:avLst>
        </a:prstGeom>
        <a:gradFill rotWithShape="1">
          <a:gsLst>
            <a:gs pos="0">
              <a:srgbClr val="FFFFCC"/>
            </a:gs>
            <a:gs pos="100000">
              <a:srgbClr val="FF808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4</xdr:col>
      <xdr:colOff>19050</xdr:colOff>
      <xdr:row>7</xdr:row>
      <xdr:rowOff>9525</xdr:rowOff>
    </xdr:from>
    <xdr:to>
      <xdr:col>5</xdr:col>
      <xdr:colOff>19050</xdr:colOff>
      <xdr:row>8</xdr:row>
      <xdr:rowOff>9525</xdr:rowOff>
    </xdr:to>
    <xdr:sp>
      <xdr:nvSpPr>
        <xdr:cNvPr id="9" name="AutoShape 10"/>
        <xdr:cNvSpPr>
          <a:spLocks/>
        </xdr:cNvSpPr>
      </xdr:nvSpPr>
      <xdr:spPr>
        <a:xfrm>
          <a:off x="4752975" y="2057400"/>
          <a:ext cx="514350" cy="304800"/>
        </a:xfrm>
        <a:prstGeom prst="plaque">
          <a:avLst>
            <a:gd name="adj" fmla="val -23810"/>
          </a:avLst>
        </a:prstGeom>
        <a:gradFill rotWithShape="1">
          <a:gsLst>
            <a:gs pos="0">
              <a:srgbClr val="FFFFCC"/>
            </a:gs>
            <a:gs pos="100000">
              <a:srgbClr val="FF808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3</xdr:col>
      <xdr:colOff>66675</xdr:colOff>
      <xdr:row>14</xdr:row>
      <xdr:rowOff>19050</xdr:rowOff>
    </xdr:from>
    <xdr:to>
      <xdr:col>3</xdr:col>
      <xdr:colOff>504825</xdr:colOff>
      <xdr:row>15</xdr:row>
      <xdr:rowOff>19050</xdr:rowOff>
    </xdr:to>
    <xdr:sp>
      <xdr:nvSpPr>
        <xdr:cNvPr id="10" name="AutoShape 12"/>
        <xdr:cNvSpPr>
          <a:spLocks/>
        </xdr:cNvSpPr>
      </xdr:nvSpPr>
      <xdr:spPr>
        <a:xfrm>
          <a:off x="4286250" y="4114800"/>
          <a:ext cx="438150" cy="276225"/>
        </a:xfrm>
        <a:prstGeom prst="plaque">
          <a:avLst>
            <a:gd name="adj" fmla="val -23810"/>
          </a:avLst>
        </a:prstGeom>
        <a:gradFill rotWithShape="1">
          <a:gsLst>
            <a:gs pos="0">
              <a:srgbClr val="FFFFCC"/>
            </a:gs>
            <a:gs pos="100000">
              <a:srgbClr val="FF808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7</xdr:col>
      <xdr:colOff>19050</xdr:colOff>
      <xdr:row>7</xdr:row>
      <xdr:rowOff>19050</xdr:rowOff>
    </xdr:from>
    <xdr:to>
      <xdr:col>8</xdr:col>
      <xdr:colOff>9525</xdr:colOff>
      <xdr:row>8</xdr:row>
      <xdr:rowOff>28575</xdr:rowOff>
    </xdr:to>
    <xdr:sp>
      <xdr:nvSpPr>
        <xdr:cNvPr id="11" name="AutoShape 19"/>
        <xdr:cNvSpPr>
          <a:spLocks/>
        </xdr:cNvSpPr>
      </xdr:nvSpPr>
      <xdr:spPr>
        <a:xfrm>
          <a:off x="5838825" y="2066925"/>
          <a:ext cx="485775" cy="314325"/>
        </a:xfrm>
        <a:prstGeom prst="plaque">
          <a:avLst>
            <a:gd name="adj" fmla="val -23810"/>
          </a:avLst>
        </a:prstGeom>
        <a:gradFill rotWithShape="1">
          <a:gsLst>
            <a:gs pos="0">
              <a:srgbClr val="FFFFCC"/>
            </a:gs>
            <a:gs pos="100000">
              <a:srgbClr val="FF808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7</xdr:col>
      <xdr:colOff>28575</xdr:colOff>
      <xdr:row>8</xdr:row>
      <xdr:rowOff>9525</xdr:rowOff>
    </xdr:from>
    <xdr:to>
      <xdr:col>8</xdr:col>
      <xdr:colOff>19050</xdr:colOff>
      <xdr:row>9</xdr:row>
      <xdr:rowOff>19050</xdr:rowOff>
    </xdr:to>
    <xdr:sp>
      <xdr:nvSpPr>
        <xdr:cNvPr id="12" name="AutoShape 22"/>
        <xdr:cNvSpPr>
          <a:spLocks/>
        </xdr:cNvSpPr>
      </xdr:nvSpPr>
      <xdr:spPr>
        <a:xfrm>
          <a:off x="5848350" y="2362200"/>
          <a:ext cx="485775" cy="314325"/>
        </a:xfrm>
        <a:prstGeom prst="plaque">
          <a:avLst>
            <a:gd name="adj" fmla="val -23810"/>
          </a:avLst>
        </a:prstGeom>
        <a:gradFill rotWithShape="1">
          <a:gsLst>
            <a:gs pos="0">
              <a:srgbClr val="FFFFCC"/>
            </a:gs>
            <a:gs pos="100000">
              <a:srgbClr val="FF808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7</xdr:col>
      <xdr:colOff>28575</xdr:colOff>
      <xdr:row>9</xdr:row>
      <xdr:rowOff>38100</xdr:rowOff>
    </xdr:from>
    <xdr:to>
      <xdr:col>8</xdr:col>
      <xdr:colOff>19050</xdr:colOff>
      <xdr:row>10</xdr:row>
      <xdr:rowOff>28575</xdr:rowOff>
    </xdr:to>
    <xdr:sp>
      <xdr:nvSpPr>
        <xdr:cNvPr id="13" name="AutoShape 23"/>
        <xdr:cNvSpPr>
          <a:spLocks/>
        </xdr:cNvSpPr>
      </xdr:nvSpPr>
      <xdr:spPr>
        <a:xfrm>
          <a:off x="5848350" y="2695575"/>
          <a:ext cx="485775" cy="295275"/>
        </a:xfrm>
        <a:prstGeom prst="plaque">
          <a:avLst>
            <a:gd name="adj" fmla="val -23810"/>
          </a:avLst>
        </a:prstGeom>
        <a:gradFill rotWithShape="1">
          <a:gsLst>
            <a:gs pos="0">
              <a:srgbClr val="FFFFCC"/>
            </a:gs>
            <a:gs pos="100000">
              <a:srgbClr val="FF808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4</xdr:col>
      <xdr:colOff>28575</xdr:colOff>
      <xdr:row>8</xdr:row>
      <xdr:rowOff>19050</xdr:rowOff>
    </xdr:from>
    <xdr:to>
      <xdr:col>5</xdr:col>
      <xdr:colOff>28575</xdr:colOff>
      <xdr:row>9</xdr:row>
      <xdr:rowOff>28575</xdr:rowOff>
    </xdr:to>
    <xdr:sp>
      <xdr:nvSpPr>
        <xdr:cNvPr id="14" name="AutoShape 24"/>
        <xdr:cNvSpPr>
          <a:spLocks/>
        </xdr:cNvSpPr>
      </xdr:nvSpPr>
      <xdr:spPr>
        <a:xfrm>
          <a:off x="4762500" y="2371725"/>
          <a:ext cx="514350" cy="314325"/>
        </a:xfrm>
        <a:prstGeom prst="plaque">
          <a:avLst>
            <a:gd name="adj" fmla="val -23810"/>
          </a:avLst>
        </a:prstGeom>
        <a:gradFill rotWithShape="1">
          <a:gsLst>
            <a:gs pos="0">
              <a:srgbClr val="FFFFCC"/>
            </a:gs>
            <a:gs pos="100000">
              <a:srgbClr val="FF808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4</xdr:col>
      <xdr:colOff>28575</xdr:colOff>
      <xdr:row>9</xdr:row>
      <xdr:rowOff>19050</xdr:rowOff>
    </xdr:from>
    <xdr:to>
      <xdr:col>5</xdr:col>
      <xdr:colOff>19050</xdr:colOff>
      <xdr:row>10</xdr:row>
      <xdr:rowOff>19050</xdr:rowOff>
    </xdr:to>
    <xdr:sp>
      <xdr:nvSpPr>
        <xdr:cNvPr id="15" name="AutoShape 25"/>
        <xdr:cNvSpPr>
          <a:spLocks/>
        </xdr:cNvSpPr>
      </xdr:nvSpPr>
      <xdr:spPr>
        <a:xfrm>
          <a:off x="4762500" y="2676525"/>
          <a:ext cx="504825" cy="304800"/>
        </a:xfrm>
        <a:prstGeom prst="plaque">
          <a:avLst>
            <a:gd name="adj" fmla="val -23810"/>
          </a:avLst>
        </a:prstGeom>
        <a:gradFill rotWithShape="1">
          <a:gsLst>
            <a:gs pos="0">
              <a:srgbClr val="FFFFCC"/>
            </a:gs>
            <a:gs pos="100000">
              <a:srgbClr val="FF808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8</xdr:col>
      <xdr:colOff>9525</xdr:colOff>
      <xdr:row>10</xdr:row>
      <xdr:rowOff>295275</xdr:rowOff>
    </xdr:from>
    <xdr:to>
      <xdr:col>9</xdr:col>
      <xdr:colOff>19050</xdr:colOff>
      <xdr:row>12</xdr:row>
      <xdr:rowOff>0</xdr:rowOff>
    </xdr:to>
    <xdr:sp>
      <xdr:nvSpPr>
        <xdr:cNvPr id="16" name="AutoShape 28"/>
        <xdr:cNvSpPr>
          <a:spLocks/>
        </xdr:cNvSpPr>
      </xdr:nvSpPr>
      <xdr:spPr>
        <a:xfrm>
          <a:off x="6324600" y="3257550"/>
          <a:ext cx="590550" cy="285750"/>
        </a:xfrm>
        <a:prstGeom prst="plaque">
          <a:avLst>
            <a:gd name="adj" fmla="val -23810"/>
          </a:avLst>
        </a:prstGeom>
        <a:gradFill rotWithShape="1">
          <a:gsLst>
            <a:gs pos="0">
              <a:srgbClr val="FFFFCC"/>
            </a:gs>
            <a:gs pos="100000">
              <a:srgbClr val="FF808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3</xdr:col>
      <xdr:colOff>57150</xdr:colOff>
      <xdr:row>13</xdr:row>
      <xdr:rowOff>19050</xdr:rowOff>
    </xdr:from>
    <xdr:to>
      <xdr:col>3</xdr:col>
      <xdr:colOff>495300</xdr:colOff>
      <xdr:row>14</xdr:row>
      <xdr:rowOff>19050</xdr:rowOff>
    </xdr:to>
    <xdr:sp>
      <xdr:nvSpPr>
        <xdr:cNvPr id="17" name="AutoShape 30"/>
        <xdr:cNvSpPr>
          <a:spLocks/>
        </xdr:cNvSpPr>
      </xdr:nvSpPr>
      <xdr:spPr>
        <a:xfrm>
          <a:off x="4276725" y="3838575"/>
          <a:ext cx="438150" cy="276225"/>
        </a:xfrm>
        <a:prstGeom prst="plaque">
          <a:avLst>
            <a:gd name="adj" fmla="val -23810"/>
          </a:avLst>
        </a:prstGeom>
        <a:gradFill rotWithShape="1">
          <a:gsLst>
            <a:gs pos="0">
              <a:srgbClr val="FFFFCC"/>
            </a:gs>
            <a:gs pos="100000">
              <a:srgbClr val="FF808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4</xdr:col>
      <xdr:colOff>47625</xdr:colOff>
      <xdr:row>10</xdr:row>
      <xdr:rowOff>19050</xdr:rowOff>
    </xdr:from>
    <xdr:to>
      <xdr:col>5</xdr:col>
      <xdr:colOff>28575</xdr:colOff>
      <xdr:row>11</xdr:row>
      <xdr:rowOff>19050</xdr:rowOff>
    </xdr:to>
    <xdr:sp>
      <xdr:nvSpPr>
        <xdr:cNvPr id="18" name="AutoShape 31"/>
        <xdr:cNvSpPr>
          <a:spLocks/>
        </xdr:cNvSpPr>
      </xdr:nvSpPr>
      <xdr:spPr>
        <a:xfrm>
          <a:off x="4781550" y="2981325"/>
          <a:ext cx="495300" cy="304800"/>
        </a:xfrm>
        <a:prstGeom prst="plaque">
          <a:avLst>
            <a:gd name="adj" fmla="val -23810"/>
          </a:avLst>
        </a:prstGeom>
        <a:gradFill rotWithShape="1">
          <a:gsLst>
            <a:gs pos="0">
              <a:srgbClr val="FFFFCC"/>
            </a:gs>
            <a:gs pos="100000">
              <a:srgbClr val="FF808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209550</xdr:rowOff>
    </xdr:from>
    <xdr:to>
      <xdr:col>8</xdr:col>
      <xdr:colOff>0</xdr:colOff>
      <xdr:row>4</xdr:row>
      <xdr:rowOff>161925</xdr:rowOff>
    </xdr:to>
    <xdr:sp>
      <xdr:nvSpPr>
        <xdr:cNvPr id="1" name="AutoShape 2"/>
        <xdr:cNvSpPr>
          <a:spLocks/>
        </xdr:cNvSpPr>
      </xdr:nvSpPr>
      <xdr:spPr>
        <a:xfrm>
          <a:off x="1762125" y="962025"/>
          <a:ext cx="5781675" cy="447675"/>
        </a:xfrm>
        <a:prstGeom prst="bevel">
          <a:avLst>
            <a:gd name="adj" fmla="val -39472"/>
          </a:avLst>
        </a:prstGeom>
        <a:gradFill rotWithShape="1">
          <a:gsLst>
            <a:gs pos="0">
              <a:srgbClr val="800000"/>
            </a:gs>
            <a:gs pos="100000">
              <a:srgbClr val="D4A9A9"/>
            </a:gs>
          </a:gsLst>
          <a:lin ang="5400000" scaled="1"/>
        </a:gradFill>
        <a:ln w="9525" cmpd="sng">
          <a:noFill/>
        </a:ln>
      </xdr:spPr>
      <xdr:txBody>
        <a:bodyPr vertOverflow="clip" wrap="square" lIns="27432" tIns="36576" rIns="27432" bIns="36576" anchor="ctr"/>
        <a:p>
          <a:pPr algn="ctr">
            <a:defRPr/>
          </a:pPr>
          <a:r>
            <a:rPr lang="en-US" cap="none" sz="900" b="1" i="0" u="none" baseline="0">
              <a:solidFill>
                <a:srgbClr val="000080"/>
              </a:solidFill>
            </a:rPr>
            <a:t>USE "TAB" or "ARROW KEYS" TO MOVE AROUND THE ENTRY CELLS OF THE SHEET
</a:t>
          </a:r>
          <a:r>
            <a:rPr lang="en-US" cap="none" sz="900" b="1" i="0" u="none" baseline="0">
              <a:solidFill>
                <a:srgbClr val="000080"/>
              </a:solidFill>
            </a:rPr>
            <a:t>ENTER TIME IN 24 HOUR FORMAT (HOUR IN 1st BOX &amp; MINUTE IN 2nd BOX)</a:t>
          </a:r>
        </a:p>
      </xdr:txBody>
    </xdr:sp>
    <xdr:clientData fPrintsWithSheet="0"/>
  </xdr:twoCellAnchor>
  <xdr:twoCellAnchor>
    <xdr:from>
      <xdr:col>1</xdr:col>
      <xdr:colOff>9525</xdr:colOff>
      <xdr:row>0</xdr:row>
      <xdr:rowOff>266700</xdr:rowOff>
    </xdr:from>
    <xdr:to>
      <xdr:col>8</xdr:col>
      <xdr:colOff>0</xdr:colOff>
      <xdr:row>2</xdr:row>
      <xdr:rowOff>190500</xdr:rowOff>
    </xdr:to>
    <xdr:sp>
      <xdr:nvSpPr>
        <xdr:cNvPr id="2" name="Rectangle 3"/>
        <xdr:cNvSpPr>
          <a:spLocks/>
        </xdr:cNvSpPr>
      </xdr:nvSpPr>
      <xdr:spPr>
        <a:xfrm>
          <a:off x="1762125" y="266700"/>
          <a:ext cx="5781675" cy="676275"/>
        </a:xfrm>
        <a:prstGeom prst="rect">
          <a:avLst/>
        </a:prstGeom>
        <a:gradFill rotWithShape="1">
          <a:gsLst>
            <a:gs pos="0">
              <a:srgbClr val="FFFF00"/>
            </a:gs>
            <a:gs pos="100000">
              <a:srgbClr val="FFFFA9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</xdr:col>
      <xdr:colOff>19050</xdr:colOff>
      <xdr:row>4</xdr:row>
      <xdr:rowOff>142875</xdr:rowOff>
    </xdr:from>
    <xdr:to>
      <xdr:col>8</xdr:col>
      <xdr:colOff>0</xdr:colOff>
      <xdr:row>14</xdr:row>
      <xdr:rowOff>19050</xdr:rowOff>
    </xdr:to>
    <xdr:sp>
      <xdr:nvSpPr>
        <xdr:cNvPr id="3" name="Rectangle 4"/>
        <xdr:cNvSpPr>
          <a:spLocks/>
        </xdr:cNvSpPr>
      </xdr:nvSpPr>
      <xdr:spPr>
        <a:xfrm>
          <a:off x="1771650" y="1390650"/>
          <a:ext cx="5772150" cy="2609850"/>
        </a:xfrm>
        <a:prstGeom prst="rect">
          <a:avLst/>
        </a:prstGeom>
        <a:gradFill rotWithShape="1">
          <a:gsLst>
            <a:gs pos="0">
              <a:srgbClr val="FFFF00"/>
            </a:gs>
            <a:gs pos="100000">
              <a:srgbClr val="7E7E00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</xdr:col>
      <xdr:colOff>0</xdr:colOff>
      <xdr:row>14</xdr:row>
      <xdr:rowOff>19050</xdr:rowOff>
    </xdr:from>
    <xdr:to>
      <xdr:col>7</xdr:col>
      <xdr:colOff>542925</xdr:colOff>
      <xdr:row>17</xdr:row>
      <xdr:rowOff>266700</xdr:rowOff>
    </xdr:to>
    <xdr:sp>
      <xdr:nvSpPr>
        <xdr:cNvPr id="4" name="Rectangle 5"/>
        <xdr:cNvSpPr>
          <a:spLocks/>
        </xdr:cNvSpPr>
      </xdr:nvSpPr>
      <xdr:spPr>
        <a:xfrm>
          <a:off x="1752600" y="4000500"/>
          <a:ext cx="5772150" cy="1114425"/>
        </a:xfrm>
        <a:prstGeom prst="rect">
          <a:avLst/>
        </a:prstGeom>
        <a:gradFill rotWithShape="1">
          <a:gsLst>
            <a:gs pos="0">
              <a:srgbClr val="FFCC00"/>
            </a:gs>
            <a:gs pos="100000">
              <a:srgbClr val="7E6500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</xdr:col>
      <xdr:colOff>0</xdr:colOff>
      <xdr:row>17</xdr:row>
      <xdr:rowOff>257175</xdr:rowOff>
    </xdr:from>
    <xdr:to>
      <xdr:col>7</xdr:col>
      <xdr:colOff>552450</xdr:colOff>
      <xdr:row>22</xdr:row>
      <xdr:rowOff>19050</xdr:rowOff>
    </xdr:to>
    <xdr:sp>
      <xdr:nvSpPr>
        <xdr:cNvPr id="5" name="Rectangle 6"/>
        <xdr:cNvSpPr>
          <a:spLocks/>
        </xdr:cNvSpPr>
      </xdr:nvSpPr>
      <xdr:spPr>
        <a:xfrm>
          <a:off x="1752600" y="5105400"/>
          <a:ext cx="5781675" cy="1181100"/>
        </a:xfrm>
        <a:prstGeom prst="rect">
          <a:avLst/>
        </a:prstGeom>
        <a:gradFill rotWithShape="1">
          <a:gsLst>
            <a:gs pos="0">
              <a:srgbClr val="FF9933"/>
            </a:gs>
            <a:gs pos="100000">
              <a:srgbClr val="7E4C19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0</xdr:col>
      <xdr:colOff>1733550</xdr:colOff>
      <xdr:row>22</xdr:row>
      <xdr:rowOff>0</xdr:rowOff>
    </xdr:from>
    <xdr:to>
      <xdr:col>7</xdr:col>
      <xdr:colOff>552450</xdr:colOff>
      <xdr:row>26</xdr:row>
      <xdr:rowOff>28575</xdr:rowOff>
    </xdr:to>
    <xdr:sp>
      <xdr:nvSpPr>
        <xdr:cNvPr id="6" name="Rectangle 7"/>
        <xdr:cNvSpPr>
          <a:spLocks/>
        </xdr:cNvSpPr>
      </xdr:nvSpPr>
      <xdr:spPr>
        <a:xfrm>
          <a:off x="1733550" y="6267450"/>
          <a:ext cx="5800725" cy="1085850"/>
        </a:xfrm>
        <a:prstGeom prst="rect">
          <a:avLst/>
        </a:prstGeom>
        <a:gradFill rotWithShape="1">
          <a:gsLst>
            <a:gs pos="0">
              <a:srgbClr val="FF5050"/>
            </a:gs>
            <a:gs pos="100000">
              <a:srgbClr val="FFC4C4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</xdr:col>
      <xdr:colOff>19050</xdr:colOff>
      <xdr:row>5</xdr:row>
      <xdr:rowOff>0</xdr:rowOff>
    </xdr:from>
    <xdr:to>
      <xdr:col>2</xdr:col>
      <xdr:colOff>533400</xdr:colOff>
      <xdr:row>6</xdr:row>
      <xdr:rowOff>0</xdr:rowOff>
    </xdr:to>
    <xdr:sp>
      <xdr:nvSpPr>
        <xdr:cNvPr id="7" name="AutoShape 8"/>
        <xdr:cNvSpPr>
          <a:spLocks/>
        </xdr:cNvSpPr>
      </xdr:nvSpPr>
      <xdr:spPr>
        <a:xfrm>
          <a:off x="4419600" y="1495425"/>
          <a:ext cx="514350" cy="276225"/>
        </a:xfrm>
        <a:prstGeom prst="plaque">
          <a:avLst>
            <a:gd name="adj" fmla="val -23810"/>
          </a:avLst>
        </a:prstGeom>
        <a:gradFill rotWithShape="1">
          <a:gsLst>
            <a:gs pos="0">
              <a:srgbClr val="FFFFCC"/>
            </a:gs>
            <a:gs pos="100000">
              <a:srgbClr val="FF808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4</xdr:col>
      <xdr:colOff>0</xdr:colOff>
      <xdr:row>4</xdr:row>
      <xdr:rowOff>228600</xdr:rowOff>
    </xdr:from>
    <xdr:to>
      <xdr:col>5</xdr:col>
      <xdr:colOff>9525</xdr:colOff>
      <xdr:row>5</xdr:row>
      <xdr:rowOff>266700</xdr:rowOff>
    </xdr:to>
    <xdr:sp>
      <xdr:nvSpPr>
        <xdr:cNvPr id="8" name="AutoShape 9"/>
        <xdr:cNvSpPr>
          <a:spLocks/>
        </xdr:cNvSpPr>
      </xdr:nvSpPr>
      <xdr:spPr>
        <a:xfrm>
          <a:off x="5438775" y="1476375"/>
          <a:ext cx="523875" cy="285750"/>
        </a:xfrm>
        <a:prstGeom prst="plaque">
          <a:avLst>
            <a:gd name="adj" fmla="val -23810"/>
          </a:avLst>
        </a:prstGeom>
        <a:gradFill rotWithShape="1">
          <a:gsLst>
            <a:gs pos="0">
              <a:srgbClr val="FFFFCC"/>
            </a:gs>
            <a:gs pos="100000">
              <a:srgbClr val="FF808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3</xdr:col>
      <xdr:colOff>19050</xdr:colOff>
      <xdr:row>6</xdr:row>
      <xdr:rowOff>9525</xdr:rowOff>
    </xdr:from>
    <xdr:to>
      <xdr:col>4</xdr:col>
      <xdr:colOff>0</xdr:colOff>
      <xdr:row>7</xdr:row>
      <xdr:rowOff>9525</xdr:rowOff>
    </xdr:to>
    <xdr:sp>
      <xdr:nvSpPr>
        <xdr:cNvPr id="9" name="AutoShape 10"/>
        <xdr:cNvSpPr>
          <a:spLocks/>
        </xdr:cNvSpPr>
      </xdr:nvSpPr>
      <xdr:spPr>
        <a:xfrm>
          <a:off x="4962525" y="1781175"/>
          <a:ext cx="476250" cy="276225"/>
        </a:xfrm>
        <a:prstGeom prst="plaque">
          <a:avLst>
            <a:gd name="adj" fmla="val -23810"/>
          </a:avLst>
        </a:prstGeom>
        <a:gradFill rotWithShape="1">
          <a:gsLst>
            <a:gs pos="0">
              <a:srgbClr val="FFFFCC"/>
            </a:gs>
            <a:gs pos="100000">
              <a:srgbClr val="FF808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3</xdr:col>
      <xdr:colOff>19050</xdr:colOff>
      <xdr:row>7</xdr:row>
      <xdr:rowOff>9525</xdr:rowOff>
    </xdr:from>
    <xdr:to>
      <xdr:col>4</xdr:col>
      <xdr:colOff>0</xdr:colOff>
      <xdr:row>8</xdr:row>
      <xdr:rowOff>9525</xdr:rowOff>
    </xdr:to>
    <xdr:sp>
      <xdr:nvSpPr>
        <xdr:cNvPr id="10" name="AutoShape 11"/>
        <xdr:cNvSpPr>
          <a:spLocks/>
        </xdr:cNvSpPr>
      </xdr:nvSpPr>
      <xdr:spPr>
        <a:xfrm>
          <a:off x="4962525" y="2057400"/>
          <a:ext cx="476250" cy="276225"/>
        </a:xfrm>
        <a:prstGeom prst="plaque">
          <a:avLst>
            <a:gd name="adj" fmla="val -23810"/>
          </a:avLst>
        </a:prstGeom>
        <a:gradFill rotWithShape="1">
          <a:gsLst>
            <a:gs pos="0">
              <a:srgbClr val="FFFFCC"/>
            </a:gs>
            <a:gs pos="100000">
              <a:srgbClr val="FF808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3</xdr:col>
      <xdr:colOff>9525</xdr:colOff>
      <xdr:row>8</xdr:row>
      <xdr:rowOff>9525</xdr:rowOff>
    </xdr:from>
    <xdr:to>
      <xdr:col>3</xdr:col>
      <xdr:colOff>485775</xdr:colOff>
      <xdr:row>9</xdr:row>
      <xdr:rowOff>9525</xdr:rowOff>
    </xdr:to>
    <xdr:sp>
      <xdr:nvSpPr>
        <xdr:cNvPr id="11" name="AutoShape 12"/>
        <xdr:cNvSpPr>
          <a:spLocks/>
        </xdr:cNvSpPr>
      </xdr:nvSpPr>
      <xdr:spPr>
        <a:xfrm>
          <a:off x="4953000" y="2333625"/>
          <a:ext cx="476250" cy="276225"/>
        </a:xfrm>
        <a:prstGeom prst="plaque">
          <a:avLst>
            <a:gd name="adj" fmla="val -23810"/>
          </a:avLst>
        </a:prstGeom>
        <a:gradFill rotWithShape="1">
          <a:gsLst>
            <a:gs pos="0">
              <a:srgbClr val="FFFFCC"/>
            </a:gs>
            <a:gs pos="100000">
              <a:srgbClr val="FF808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5</xdr:col>
      <xdr:colOff>9525</xdr:colOff>
      <xdr:row>6</xdr:row>
      <xdr:rowOff>9525</xdr:rowOff>
    </xdr:from>
    <xdr:to>
      <xdr:col>6</xdr:col>
      <xdr:colOff>0</xdr:colOff>
      <xdr:row>7</xdr:row>
      <xdr:rowOff>9525</xdr:rowOff>
    </xdr:to>
    <xdr:sp>
      <xdr:nvSpPr>
        <xdr:cNvPr id="12" name="AutoShape 13"/>
        <xdr:cNvSpPr>
          <a:spLocks/>
        </xdr:cNvSpPr>
      </xdr:nvSpPr>
      <xdr:spPr>
        <a:xfrm>
          <a:off x="5962650" y="1781175"/>
          <a:ext cx="476250" cy="276225"/>
        </a:xfrm>
        <a:prstGeom prst="plaque">
          <a:avLst>
            <a:gd name="adj" fmla="val -23810"/>
          </a:avLst>
        </a:prstGeom>
        <a:gradFill rotWithShape="1">
          <a:gsLst>
            <a:gs pos="0">
              <a:srgbClr val="FFFFCC"/>
            </a:gs>
            <a:gs pos="100000">
              <a:srgbClr val="FF808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5</xdr:col>
      <xdr:colOff>9525</xdr:colOff>
      <xdr:row>7</xdr:row>
      <xdr:rowOff>9525</xdr:rowOff>
    </xdr:from>
    <xdr:to>
      <xdr:col>6</xdr:col>
      <xdr:colOff>0</xdr:colOff>
      <xdr:row>8</xdr:row>
      <xdr:rowOff>9525</xdr:rowOff>
    </xdr:to>
    <xdr:sp>
      <xdr:nvSpPr>
        <xdr:cNvPr id="13" name="AutoShape 14"/>
        <xdr:cNvSpPr>
          <a:spLocks/>
        </xdr:cNvSpPr>
      </xdr:nvSpPr>
      <xdr:spPr>
        <a:xfrm>
          <a:off x="5962650" y="2057400"/>
          <a:ext cx="476250" cy="276225"/>
        </a:xfrm>
        <a:prstGeom prst="plaque">
          <a:avLst>
            <a:gd name="adj" fmla="val -23810"/>
          </a:avLst>
        </a:prstGeom>
        <a:gradFill rotWithShape="1">
          <a:gsLst>
            <a:gs pos="0">
              <a:srgbClr val="FFFFCC"/>
            </a:gs>
            <a:gs pos="100000">
              <a:srgbClr val="FF808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5</xdr:col>
      <xdr:colOff>9525</xdr:colOff>
      <xdr:row>8</xdr:row>
      <xdr:rowOff>9525</xdr:rowOff>
    </xdr:from>
    <xdr:to>
      <xdr:col>6</xdr:col>
      <xdr:colOff>0</xdr:colOff>
      <xdr:row>9</xdr:row>
      <xdr:rowOff>9525</xdr:rowOff>
    </xdr:to>
    <xdr:sp>
      <xdr:nvSpPr>
        <xdr:cNvPr id="14" name="AutoShape 15"/>
        <xdr:cNvSpPr>
          <a:spLocks/>
        </xdr:cNvSpPr>
      </xdr:nvSpPr>
      <xdr:spPr>
        <a:xfrm>
          <a:off x="5962650" y="2333625"/>
          <a:ext cx="476250" cy="276225"/>
        </a:xfrm>
        <a:prstGeom prst="plaque">
          <a:avLst>
            <a:gd name="adj" fmla="val -23810"/>
          </a:avLst>
        </a:prstGeom>
        <a:gradFill rotWithShape="1">
          <a:gsLst>
            <a:gs pos="0">
              <a:srgbClr val="FFFFCC"/>
            </a:gs>
            <a:gs pos="100000">
              <a:srgbClr val="FF808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</xdr:col>
      <xdr:colOff>19050</xdr:colOff>
      <xdr:row>10</xdr:row>
      <xdr:rowOff>9525</xdr:rowOff>
    </xdr:from>
    <xdr:to>
      <xdr:col>2</xdr:col>
      <xdr:colOff>533400</xdr:colOff>
      <xdr:row>11</xdr:row>
      <xdr:rowOff>9525</xdr:rowOff>
    </xdr:to>
    <xdr:sp>
      <xdr:nvSpPr>
        <xdr:cNvPr id="15" name="AutoShape 16"/>
        <xdr:cNvSpPr>
          <a:spLocks/>
        </xdr:cNvSpPr>
      </xdr:nvSpPr>
      <xdr:spPr>
        <a:xfrm>
          <a:off x="4419600" y="2886075"/>
          <a:ext cx="514350" cy="276225"/>
        </a:xfrm>
        <a:prstGeom prst="plaque">
          <a:avLst>
            <a:gd name="adj" fmla="val -23810"/>
          </a:avLst>
        </a:prstGeom>
        <a:gradFill rotWithShape="1">
          <a:gsLst>
            <a:gs pos="0">
              <a:srgbClr val="FFFFCC"/>
            </a:gs>
            <a:gs pos="100000">
              <a:srgbClr val="FF808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</xdr:col>
      <xdr:colOff>19050</xdr:colOff>
      <xdr:row>11</xdr:row>
      <xdr:rowOff>9525</xdr:rowOff>
    </xdr:from>
    <xdr:to>
      <xdr:col>2</xdr:col>
      <xdr:colOff>533400</xdr:colOff>
      <xdr:row>12</xdr:row>
      <xdr:rowOff>9525</xdr:rowOff>
    </xdr:to>
    <xdr:sp>
      <xdr:nvSpPr>
        <xdr:cNvPr id="16" name="AutoShape 17"/>
        <xdr:cNvSpPr>
          <a:spLocks/>
        </xdr:cNvSpPr>
      </xdr:nvSpPr>
      <xdr:spPr>
        <a:xfrm>
          <a:off x="4419600" y="3162300"/>
          <a:ext cx="514350" cy="276225"/>
        </a:xfrm>
        <a:prstGeom prst="plaque">
          <a:avLst>
            <a:gd name="adj" fmla="val -23810"/>
          </a:avLst>
        </a:prstGeom>
        <a:gradFill rotWithShape="1">
          <a:gsLst>
            <a:gs pos="0">
              <a:srgbClr val="FFFFCC"/>
            </a:gs>
            <a:gs pos="100000">
              <a:srgbClr val="FF808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</xdr:col>
      <xdr:colOff>19050</xdr:colOff>
      <xdr:row>15</xdr:row>
      <xdr:rowOff>0</xdr:rowOff>
    </xdr:from>
    <xdr:to>
      <xdr:col>2</xdr:col>
      <xdr:colOff>533400</xdr:colOff>
      <xdr:row>16</xdr:row>
      <xdr:rowOff>0</xdr:rowOff>
    </xdr:to>
    <xdr:sp>
      <xdr:nvSpPr>
        <xdr:cNvPr id="17" name="AutoShape 18"/>
        <xdr:cNvSpPr>
          <a:spLocks/>
        </xdr:cNvSpPr>
      </xdr:nvSpPr>
      <xdr:spPr>
        <a:xfrm>
          <a:off x="4419600" y="4295775"/>
          <a:ext cx="514350" cy="276225"/>
        </a:xfrm>
        <a:prstGeom prst="plaque">
          <a:avLst>
            <a:gd name="adj" fmla="val -23810"/>
          </a:avLst>
        </a:prstGeom>
        <a:gradFill rotWithShape="1">
          <a:gsLst>
            <a:gs pos="0">
              <a:srgbClr val="FFFFCC"/>
            </a:gs>
            <a:gs pos="100000">
              <a:srgbClr val="FF808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0</xdr:col>
      <xdr:colOff>1743075</xdr:colOff>
      <xdr:row>0</xdr:row>
      <xdr:rowOff>9525</xdr:rowOff>
    </xdr:from>
    <xdr:to>
      <xdr:col>8</xdr:col>
      <xdr:colOff>9525</xdr:colOff>
      <xdr:row>1</xdr:row>
      <xdr:rowOff>47625</xdr:rowOff>
    </xdr:to>
    <xdr:sp>
      <xdr:nvSpPr>
        <xdr:cNvPr id="18" name="Rectangle 21"/>
        <xdr:cNvSpPr>
          <a:spLocks/>
        </xdr:cNvSpPr>
      </xdr:nvSpPr>
      <xdr:spPr>
        <a:xfrm>
          <a:off x="1743075" y="9525"/>
          <a:ext cx="58102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1619250</xdr:colOff>
      <xdr:row>2</xdr:row>
      <xdr:rowOff>209550</xdr:rowOff>
    </xdr:from>
    <xdr:to>
      <xdr:col>7</xdr:col>
      <xdr:colOff>561975</xdr:colOff>
      <xdr:row>4</xdr:row>
      <xdr:rowOff>161925</xdr:rowOff>
    </xdr:to>
    <xdr:sp>
      <xdr:nvSpPr>
        <xdr:cNvPr id="1" name="AutoShape 2"/>
        <xdr:cNvSpPr>
          <a:spLocks/>
        </xdr:cNvSpPr>
      </xdr:nvSpPr>
      <xdr:spPr>
        <a:xfrm>
          <a:off x="1619250" y="962025"/>
          <a:ext cx="5800725" cy="447675"/>
        </a:xfrm>
        <a:prstGeom prst="bevel">
          <a:avLst>
            <a:gd name="adj" fmla="val -39472"/>
          </a:avLst>
        </a:prstGeom>
        <a:gradFill rotWithShape="1">
          <a:gsLst>
            <a:gs pos="0">
              <a:srgbClr val="800000"/>
            </a:gs>
            <a:gs pos="100000">
              <a:srgbClr val="D4A9A9"/>
            </a:gs>
          </a:gsLst>
          <a:lin ang="5400000" scaled="1"/>
        </a:gradFill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100" b="1" i="0" u="none" baseline="0">
              <a:solidFill>
                <a:srgbClr val="000080"/>
              </a:solidFill>
            </a:rPr>
            <a:t>USE "TAB" or "ARROW KEYS" TO MOVE AROUND THE ENTRY CELLS OF THE SHEET</a:t>
          </a:r>
        </a:p>
      </xdr:txBody>
    </xdr:sp>
    <xdr:clientData fPrintsWithSheet="0"/>
  </xdr:twoCellAnchor>
  <xdr:twoCellAnchor>
    <xdr:from>
      <xdr:col>1</xdr:col>
      <xdr:colOff>9525</xdr:colOff>
      <xdr:row>1</xdr:row>
      <xdr:rowOff>57150</xdr:rowOff>
    </xdr:from>
    <xdr:to>
      <xdr:col>8</xdr:col>
      <xdr:colOff>9525</xdr:colOff>
      <xdr:row>3</xdr:row>
      <xdr:rowOff>0</xdr:rowOff>
    </xdr:to>
    <xdr:sp>
      <xdr:nvSpPr>
        <xdr:cNvPr id="2" name="Rectangle 3"/>
        <xdr:cNvSpPr>
          <a:spLocks/>
        </xdr:cNvSpPr>
      </xdr:nvSpPr>
      <xdr:spPr>
        <a:xfrm>
          <a:off x="1638300" y="361950"/>
          <a:ext cx="5791200" cy="638175"/>
        </a:xfrm>
        <a:prstGeom prst="rect">
          <a:avLst/>
        </a:prstGeom>
        <a:gradFill rotWithShape="1">
          <a:gsLst>
            <a:gs pos="0">
              <a:srgbClr val="FF5050"/>
            </a:gs>
            <a:gs pos="100000">
              <a:srgbClr val="FFC4C4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0</xdr:col>
      <xdr:colOff>1619250</xdr:colOff>
      <xdr:row>13</xdr:row>
      <xdr:rowOff>9525</xdr:rowOff>
    </xdr:from>
    <xdr:to>
      <xdr:col>7</xdr:col>
      <xdr:colOff>552450</xdr:colOff>
      <xdr:row>17</xdr:row>
      <xdr:rowOff>28575</xdr:rowOff>
    </xdr:to>
    <xdr:sp>
      <xdr:nvSpPr>
        <xdr:cNvPr id="3" name="Rectangle 7"/>
        <xdr:cNvSpPr>
          <a:spLocks/>
        </xdr:cNvSpPr>
      </xdr:nvSpPr>
      <xdr:spPr>
        <a:xfrm>
          <a:off x="1619250" y="3695700"/>
          <a:ext cx="5791200" cy="1057275"/>
        </a:xfrm>
        <a:prstGeom prst="rect">
          <a:avLst/>
        </a:prstGeom>
        <a:gradFill rotWithShape="1">
          <a:gsLst>
            <a:gs pos="0">
              <a:srgbClr val="00CC66"/>
            </a:gs>
            <a:gs pos="100000">
              <a:srgbClr val="A9EECB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</xdr:col>
      <xdr:colOff>19050</xdr:colOff>
      <xdr:row>5</xdr:row>
      <xdr:rowOff>0</xdr:rowOff>
    </xdr:from>
    <xdr:to>
      <xdr:col>2</xdr:col>
      <xdr:colOff>542925</xdr:colOff>
      <xdr:row>5</xdr:row>
      <xdr:rowOff>0</xdr:rowOff>
    </xdr:to>
    <xdr:sp>
      <xdr:nvSpPr>
        <xdr:cNvPr id="4" name="AutoShape 8"/>
        <xdr:cNvSpPr>
          <a:spLocks/>
        </xdr:cNvSpPr>
      </xdr:nvSpPr>
      <xdr:spPr>
        <a:xfrm>
          <a:off x="4295775" y="1495425"/>
          <a:ext cx="523875" cy="0"/>
        </a:xfrm>
        <a:prstGeom prst="plaque">
          <a:avLst>
            <a:gd name="adj" fmla="val -23810"/>
          </a:avLst>
        </a:prstGeom>
        <a:gradFill rotWithShape="1">
          <a:gsLst>
            <a:gs pos="0">
              <a:srgbClr val="FFFFCC"/>
            </a:gs>
            <a:gs pos="100000">
              <a:srgbClr val="FF808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3</xdr:col>
      <xdr:colOff>19050</xdr:colOff>
      <xdr:row>6</xdr:row>
      <xdr:rowOff>9525</xdr:rowOff>
    </xdr:from>
    <xdr:to>
      <xdr:col>4</xdr:col>
      <xdr:colOff>0</xdr:colOff>
      <xdr:row>7</xdr:row>
      <xdr:rowOff>9525</xdr:rowOff>
    </xdr:to>
    <xdr:sp>
      <xdr:nvSpPr>
        <xdr:cNvPr id="5" name="AutoShape 10"/>
        <xdr:cNvSpPr>
          <a:spLocks/>
        </xdr:cNvSpPr>
      </xdr:nvSpPr>
      <xdr:spPr>
        <a:xfrm>
          <a:off x="4838700" y="1752600"/>
          <a:ext cx="476250" cy="276225"/>
        </a:xfrm>
        <a:prstGeom prst="plaque">
          <a:avLst>
            <a:gd name="adj" fmla="val -23810"/>
          </a:avLst>
        </a:prstGeom>
        <a:gradFill rotWithShape="1">
          <a:gsLst>
            <a:gs pos="0">
              <a:srgbClr val="FFFFCC"/>
            </a:gs>
            <a:gs pos="100000">
              <a:srgbClr val="FF808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3</xdr:col>
      <xdr:colOff>19050</xdr:colOff>
      <xdr:row>7</xdr:row>
      <xdr:rowOff>9525</xdr:rowOff>
    </xdr:from>
    <xdr:to>
      <xdr:col>4</xdr:col>
      <xdr:colOff>0</xdr:colOff>
      <xdr:row>8</xdr:row>
      <xdr:rowOff>0</xdr:rowOff>
    </xdr:to>
    <xdr:sp>
      <xdr:nvSpPr>
        <xdr:cNvPr id="6" name="AutoShape 11"/>
        <xdr:cNvSpPr>
          <a:spLocks/>
        </xdr:cNvSpPr>
      </xdr:nvSpPr>
      <xdr:spPr>
        <a:xfrm>
          <a:off x="4838700" y="2028825"/>
          <a:ext cx="476250" cy="266700"/>
        </a:xfrm>
        <a:prstGeom prst="plaque">
          <a:avLst>
            <a:gd name="adj" fmla="val -23810"/>
          </a:avLst>
        </a:prstGeom>
        <a:gradFill rotWithShape="1">
          <a:gsLst>
            <a:gs pos="0">
              <a:srgbClr val="FFFFCC"/>
            </a:gs>
            <a:gs pos="100000">
              <a:srgbClr val="FF808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3</xdr:col>
      <xdr:colOff>9525</xdr:colOff>
      <xdr:row>8</xdr:row>
      <xdr:rowOff>0</xdr:rowOff>
    </xdr:from>
    <xdr:to>
      <xdr:col>3</xdr:col>
      <xdr:colOff>485775</xdr:colOff>
      <xdr:row>8</xdr:row>
      <xdr:rowOff>0</xdr:rowOff>
    </xdr:to>
    <xdr:sp>
      <xdr:nvSpPr>
        <xdr:cNvPr id="7" name="AutoShape 12"/>
        <xdr:cNvSpPr>
          <a:spLocks/>
        </xdr:cNvSpPr>
      </xdr:nvSpPr>
      <xdr:spPr>
        <a:xfrm>
          <a:off x="4829175" y="2295525"/>
          <a:ext cx="476250" cy="0"/>
        </a:xfrm>
        <a:prstGeom prst="plaque">
          <a:avLst>
            <a:gd name="adj" fmla="val -23810"/>
          </a:avLst>
        </a:prstGeom>
        <a:gradFill rotWithShape="1">
          <a:gsLst>
            <a:gs pos="0">
              <a:srgbClr val="FFFFCC"/>
            </a:gs>
            <a:gs pos="100000">
              <a:srgbClr val="FF808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5</xdr:col>
      <xdr:colOff>9525</xdr:colOff>
      <xdr:row>7</xdr:row>
      <xdr:rowOff>9525</xdr:rowOff>
    </xdr:from>
    <xdr:to>
      <xdr:col>6</xdr:col>
      <xdr:colOff>0</xdr:colOff>
      <xdr:row>8</xdr:row>
      <xdr:rowOff>0</xdr:rowOff>
    </xdr:to>
    <xdr:sp>
      <xdr:nvSpPr>
        <xdr:cNvPr id="8" name="AutoShape 14"/>
        <xdr:cNvSpPr>
          <a:spLocks/>
        </xdr:cNvSpPr>
      </xdr:nvSpPr>
      <xdr:spPr>
        <a:xfrm>
          <a:off x="5838825" y="2028825"/>
          <a:ext cx="476250" cy="266700"/>
        </a:xfrm>
        <a:prstGeom prst="plaque">
          <a:avLst>
            <a:gd name="adj" fmla="val -23810"/>
          </a:avLst>
        </a:prstGeom>
        <a:gradFill rotWithShape="1">
          <a:gsLst>
            <a:gs pos="0">
              <a:srgbClr val="FFFFCC"/>
            </a:gs>
            <a:gs pos="100000">
              <a:srgbClr val="FF808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5</xdr:col>
      <xdr:colOff>9525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9" name="AutoShape 15"/>
        <xdr:cNvSpPr>
          <a:spLocks/>
        </xdr:cNvSpPr>
      </xdr:nvSpPr>
      <xdr:spPr>
        <a:xfrm>
          <a:off x="5838825" y="2295525"/>
          <a:ext cx="476250" cy="0"/>
        </a:xfrm>
        <a:prstGeom prst="plaque">
          <a:avLst>
            <a:gd name="adj" fmla="val -23810"/>
          </a:avLst>
        </a:prstGeom>
        <a:gradFill rotWithShape="1">
          <a:gsLst>
            <a:gs pos="0">
              <a:srgbClr val="FFFFCC"/>
            </a:gs>
            <a:gs pos="100000">
              <a:srgbClr val="FF808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</xdr:col>
      <xdr:colOff>19050</xdr:colOff>
      <xdr:row>8</xdr:row>
      <xdr:rowOff>0</xdr:rowOff>
    </xdr:from>
    <xdr:to>
      <xdr:col>2</xdr:col>
      <xdr:colOff>542925</xdr:colOff>
      <xdr:row>8</xdr:row>
      <xdr:rowOff>0</xdr:rowOff>
    </xdr:to>
    <xdr:sp>
      <xdr:nvSpPr>
        <xdr:cNvPr id="10" name="AutoShape 16"/>
        <xdr:cNvSpPr>
          <a:spLocks/>
        </xdr:cNvSpPr>
      </xdr:nvSpPr>
      <xdr:spPr>
        <a:xfrm>
          <a:off x="4295775" y="2295525"/>
          <a:ext cx="523875" cy="0"/>
        </a:xfrm>
        <a:prstGeom prst="plaque">
          <a:avLst>
            <a:gd name="adj" fmla="val -23810"/>
          </a:avLst>
        </a:prstGeom>
        <a:gradFill rotWithShape="1">
          <a:gsLst>
            <a:gs pos="0">
              <a:srgbClr val="FFFFCC"/>
            </a:gs>
            <a:gs pos="100000">
              <a:srgbClr val="FF808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2</xdr:col>
      <xdr:colOff>19050</xdr:colOff>
      <xdr:row>8</xdr:row>
      <xdr:rowOff>0</xdr:rowOff>
    </xdr:from>
    <xdr:to>
      <xdr:col>2</xdr:col>
      <xdr:colOff>542925</xdr:colOff>
      <xdr:row>8</xdr:row>
      <xdr:rowOff>0</xdr:rowOff>
    </xdr:to>
    <xdr:sp>
      <xdr:nvSpPr>
        <xdr:cNvPr id="11" name="AutoShape 17"/>
        <xdr:cNvSpPr>
          <a:spLocks/>
        </xdr:cNvSpPr>
      </xdr:nvSpPr>
      <xdr:spPr>
        <a:xfrm>
          <a:off x="4295775" y="2295525"/>
          <a:ext cx="523875" cy="0"/>
        </a:xfrm>
        <a:prstGeom prst="plaque">
          <a:avLst>
            <a:gd name="adj" fmla="val -23810"/>
          </a:avLst>
        </a:prstGeom>
        <a:gradFill rotWithShape="1">
          <a:gsLst>
            <a:gs pos="0">
              <a:srgbClr val="FFFFCC"/>
            </a:gs>
            <a:gs pos="100000">
              <a:srgbClr val="FF8080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0</xdr:col>
      <xdr:colOff>1609725</xdr:colOff>
      <xdr:row>8</xdr:row>
      <xdr:rowOff>257175</xdr:rowOff>
    </xdr:from>
    <xdr:to>
      <xdr:col>7</xdr:col>
      <xdr:colOff>542925</xdr:colOff>
      <xdr:row>13</xdr:row>
      <xdr:rowOff>9525</xdr:rowOff>
    </xdr:to>
    <xdr:sp>
      <xdr:nvSpPr>
        <xdr:cNvPr id="12" name="Rectangle 20"/>
        <xdr:cNvSpPr>
          <a:spLocks/>
        </xdr:cNvSpPr>
      </xdr:nvSpPr>
      <xdr:spPr>
        <a:xfrm>
          <a:off x="1609725" y="2552700"/>
          <a:ext cx="5791200" cy="1143000"/>
        </a:xfrm>
        <a:prstGeom prst="rect">
          <a:avLst/>
        </a:prstGeom>
        <a:gradFill rotWithShape="1">
          <a:gsLst>
            <a:gs pos="0">
              <a:srgbClr val="339933"/>
            </a:gs>
            <a:gs pos="100000">
              <a:srgbClr val="194C19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</xdr:col>
      <xdr:colOff>9525</xdr:colOff>
      <xdr:row>4</xdr:row>
      <xdr:rowOff>152400</xdr:rowOff>
    </xdr:from>
    <xdr:to>
      <xdr:col>8</xdr:col>
      <xdr:colOff>9525</xdr:colOff>
      <xdr:row>9</xdr:row>
      <xdr:rowOff>0</xdr:rowOff>
    </xdr:to>
    <xdr:sp>
      <xdr:nvSpPr>
        <xdr:cNvPr id="13" name="Rectangle 21"/>
        <xdr:cNvSpPr>
          <a:spLocks/>
        </xdr:cNvSpPr>
      </xdr:nvSpPr>
      <xdr:spPr>
        <a:xfrm>
          <a:off x="1638300" y="1400175"/>
          <a:ext cx="5791200" cy="1171575"/>
        </a:xfrm>
        <a:prstGeom prst="rect">
          <a:avLst/>
        </a:prstGeom>
        <a:gradFill rotWithShape="1">
          <a:gsLst>
            <a:gs pos="0">
              <a:srgbClr val="66FF66"/>
            </a:gs>
            <a:gs pos="100000">
              <a:srgbClr val="327E32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</xdr:col>
      <xdr:colOff>0</xdr:colOff>
      <xdr:row>0</xdr:row>
      <xdr:rowOff>295275</xdr:rowOff>
    </xdr:from>
    <xdr:to>
      <xdr:col>8</xdr:col>
      <xdr:colOff>9525</xdr:colOff>
      <xdr:row>2</xdr:row>
      <xdr:rowOff>38100</xdr:rowOff>
    </xdr:to>
    <xdr:sp>
      <xdr:nvSpPr>
        <xdr:cNvPr id="14" name="Rectangle 22"/>
        <xdr:cNvSpPr>
          <a:spLocks/>
        </xdr:cNvSpPr>
      </xdr:nvSpPr>
      <xdr:spPr>
        <a:xfrm>
          <a:off x="1628775" y="295275"/>
          <a:ext cx="5800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showGridLines="0" tabSelected="1" zoomScalePageLayoutView="0" workbookViewId="0" topLeftCell="A1">
      <selection activeCell="D14" sqref="D14"/>
    </sheetView>
  </sheetViews>
  <sheetFormatPr defaultColWidth="9.140625" defaultRowHeight="12.75"/>
  <cols>
    <col min="1" max="1" width="26.140625" style="6" customWidth="1"/>
    <col min="2" max="2" width="28.421875" style="6" customWidth="1"/>
    <col min="3" max="3" width="8.7109375" style="6" customWidth="1"/>
    <col min="4" max="5" width="7.7109375" style="6" customWidth="1"/>
    <col min="6" max="6" width="3.140625" style="6" customWidth="1"/>
    <col min="7" max="7" width="5.421875" style="6" customWidth="1"/>
    <col min="8" max="8" width="7.421875" style="6" customWidth="1"/>
    <col min="9" max="9" width="8.7109375" style="6" customWidth="1"/>
    <col min="10" max="16384" width="9.140625" style="6" customWidth="1"/>
  </cols>
  <sheetData>
    <row r="1" spans="1:10" ht="24" customHeight="1">
      <c r="A1" s="11"/>
      <c r="B1" s="11"/>
      <c r="C1" s="11"/>
      <c r="D1" s="11"/>
      <c r="E1" s="11"/>
      <c r="F1" s="11"/>
      <c r="G1" s="11"/>
      <c r="H1" s="11"/>
      <c r="I1" s="11"/>
      <c r="J1" s="11"/>
    </row>
    <row r="2" spans="1:10" ht="34.5" customHeight="1">
      <c r="A2" s="11"/>
      <c r="B2" s="73" t="s">
        <v>53</v>
      </c>
      <c r="C2" s="73"/>
      <c r="D2" s="73"/>
      <c r="E2" s="73"/>
      <c r="F2" s="73"/>
      <c r="G2" s="73"/>
      <c r="H2" s="73"/>
      <c r="I2" s="73"/>
      <c r="J2" s="73"/>
    </row>
    <row r="3" s="1" customFormat="1" ht="18" customHeight="1">
      <c r="A3" s="12"/>
    </row>
    <row r="4" spans="1:10" s="1" customFormat="1" ht="21" customHeight="1">
      <c r="A4" s="12"/>
      <c r="B4" s="75"/>
      <c r="C4" s="75"/>
      <c r="D4" s="75"/>
      <c r="E4" s="75"/>
      <c r="F4" s="75"/>
      <c r="G4" s="75"/>
      <c r="H4" s="75"/>
      <c r="I4" s="75"/>
      <c r="J4" s="75"/>
    </row>
    <row r="5" spans="1:10" s="1" customFormat="1" ht="20.25" customHeight="1">
      <c r="A5" s="12"/>
      <c r="B5" s="74"/>
      <c r="C5" s="74"/>
      <c r="D5" s="74"/>
      <c r="E5" s="74"/>
      <c r="F5" s="74"/>
      <c r="G5" s="74"/>
      <c r="H5" s="74"/>
      <c r="I5" s="74"/>
      <c r="J5" s="74"/>
    </row>
    <row r="6" spans="1:10" s="1" customFormat="1" ht="21.75" customHeight="1">
      <c r="A6" s="12"/>
      <c r="B6" s="14" t="s">
        <v>52</v>
      </c>
      <c r="C6" s="15" t="s">
        <v>13</v>
      </c>
      <c r="D6" s="71" t="s">
        <v>51</v>
      </c>
      <c r="E6" s="71"/>
      <c r="F6" s="71"/>
      <c r="G6" s="15" t="s">
        <v>55</v>
      </c>
      <c r="H6" s="70" t="s">
        <v>50</v>
      </c>
      <c r="I6" s="72"/>
      <c r="J6" s="17">
        <f>IF(AND(C6&lt;&gt;"",G6&lt;&gt;""),IF(UPPER(C6)="M",IF(UPPER(G6)="O",420/100,IF(UPPER(G6)="T",160/40,"")),IF(UPPER(C6)="W",IF(UPPER(G6)="O",380/100,IF(UPPER(G6)="T",150/40,"")),"")),"")</f>
        <v>4.2</v>
      </c>
    </row>
    <row r="7" spans="1:10" s="1" customFormat="1" ht="21.75" customHeight="1">
      <c r="A7" s="12"/>
      <c r="B7" s="50" t="s">
        <v>4</v>
      </c>
      <c r="C7" s="52"/>
      <c r="D7" s="52"/>
      <c r="E7" s="19">
        <f>IF(AND(C6&lt;&gt;"",G6&lt;&gt;"",J6&lt;&gt;""),IF(UPPER(C6)="M",IF(UPPER(G6)="O",420,IF(UPPER(G6)="T",160,"")),IF(UPPER(C6)="W",IF(UPPER(G6)="O",380,IF(UPPER(G6)="T",150,"")),"")),"")</f>
        <v>420</v>
      </c>
      <c r="F7" s="52" t="str">
        <f>IF(AND(C6&lt;&gt;"",J6&lt;&gt;"",G6&lt;&gt;""),"minutes","")</f>
        <v>minutes</v>
      </c>
      <c r="G7" s="52"/>
      <c r="H7" s="12"/>
      <c r="I7" s="12"/>
      <c r="J7" s="12"/>
    </row>
    <row r="8" spans="1:10" s="1" customFormat="1" ht="24" customHeight="1">
      <c r="A8" s="12"/>
      <c r="B8" s="50" t="s">
        <v>28</v>
      </c>
      <c r="C8" s="64"/>
      <c r="D8" s="64"/>
      <c r="E8" s="20">
        <v>12</v>
      </c>
      <c r="F8" s="52" t="s">
        <v>38</v>
      </c>
      <c r="G8" s="52"/>
      <c r="H8" s="15">
        <v>0</v>
      </c>
      <c r="I8" s="12" t="s">
        <v>39</v>
      </c>
      <c r="J8" s="12"/>
    </row>
    <row r="9" spans="1:10" s="1" customFormat="1" ht="24" customHeight="1">
      <c r="A9" s="12"/>
      <c r="B9" s="50" t="s">
        <v>29</v>
      </c>
      <c r="C9" s="64"/>
      <c r="D9" s="64"/>
      <c r="E9" s="20"/>
      <c r="F9" s="52" t="s">
        <v>38</v>
      </c>
      <c r="G9" s="52"/>
      <c r="H9" s="15"/>
      <c r="I9" s="12" t="s">
        <v>39</v>
      </c>
      <c r="J9" s="12"/>
    </row>
    <row r="10" spans="1:10" s="1" customFormat="1" ht="24" customHeight="1">
      <c r="A10" s="12"/>
      <c r="B10" s="50" t="s">
        <v>30</v>
      </c>
      <c r="C10" s="64"/>
      <c r="D10" s="64"/>
      <c r="E10" s="20"/>
      <c r="F10" s="52" t="s">
        <v>38</v>
      </c>
      <c r="G10" s="52"/>
      <c r="H10" s="15"/>
      <c r="I10" s="12" t="s">
        <v>39</v>
      </c>
      <c r="J10" s="12"/>
    </row>
    <row r="11" spans="1:10" s="1" customFormat="1" ht="24" customHeight="1">
      <c r="A11" s="12"/>
      <c r="B11" s="50" t="s">
        <v>33</v>
      </c>
      <c r="C11" s="64"/>
      <c r="D11" s="64"/>
      <c r="E11" s="20">
        <v>0</v>
      </c>
      <c r="F11" s="52">
        <f>IF(AND(C6&lt;&gt;"",G6&lt;&gt;"",J6&lt;&gt;"",E8&lt;&gt;"",H8&lt;&gt;"",E9&lt;&gt;"",H9&lt;&gt;"",E10&lt;&gt;"",H10&lt;&gt;"",E11&lt;&gt;""),"minutes","")</f>
      </c>
      <c r="G11" s="52"/>
      <c r="H11" s="21"/>
      <c r="I11" s="12"/>
      <c r="J11" s="12"/>
    </row>
    <row r="12" spans="1:11" s="1" customFormat="1" ht="21.75" customHeight="1">
      <c r="A12" s="12"/>
      <c r="B12" s="50" t="s">
        <v>36</v>
      </c>
      <c r="C12" s="52"/>
      <c r="D12" s="19">
        <f>IF(AND(C6&lt;&gt;"",G6&lt;&gt;"",J6&lt;&gt;"",E8&lt;&gt;"",H8&lt;&gt;"",E9&lt;&gt;"",H9&lt;&gt;"",E10&lt;&gt;"",H10&lt;&gt;"",E11&lt;&gt;""),(E9*60+H9)-((E8*60+H8)+E11),"")</f>
      </c>
      <c r="E12" s="12">
        <f>IF(AND(C6&lt;&gt;"",G6&lt;&gt;"",J6&lt;&gt;"",E8&lt;&gt;"",H8&lt;&gt;"",E9&lt;&gt;"",H9&lt;&gt;"",E10&lt;&gt;"",H10&lt;&gt;"",D12&lt;&gt;""),"minutes","")</f>
      </c>
      <c r="F12" s="70" t="s">
        <v>27</v>
      </c>
      <c r="G12" s="70"/>
      <c r="H12" s="70"/>
      <c r="I12" s="15"/>
      <c r="J12" s="12"/>
      <c r="K12" s="10"/>
    </row>
    <row r="13" spans="1:10" s="1" customFormat="1" ht="21.75" customHeight="1">
      <c r="A13" s="12"/>
      <c r="B13" s="50" t="s">
        <v>31</v>
      </c>
      <c r="C13" s="52"/>
      <c r="D13" s="19">
        <f>IF(AND(C6&lt;&gt;"",G6&lt;&gt;"",J6&lt;&gt;"",E8&lt;&gt;"",H8&lt;&gt;"",E9&lt;&gt;"",H9&lt;&gt;"",E10&lt;&gt;"",H10&lt;&gt;"",E11&lt;&gt;""),(E10*60+H10+E11)-(E9*60+H9),"")</f>
      </c>
      <c r="E13" s="12">
        <f>IF(AND(C6&lt;&gt;"",G6&lt;&gt;"",J6&lt;&gt;"",E8&lt;&gt;"",H8&lt;&gt;"",E9&lt;&gt;"",H9&lt;&gt;"",E10&lt;&gt;"",H10&lt;&gt;"",D13&lt;&gt;""),"minutes","")</f>
      </c>
      <c r="F13" s="12"/>
      <c r="G13" s="12"/>
      <c r="H13" s="12"/>
      <c r="I13" s="12"/>
      <c r="J13" s="12"/>
    </row>
    <row r="14" spans="1:10" s="1" customFormat="1" ht="21.75" customHeight="1">
      <c r="A14" s="12"/>
      <c r="B14" s="50" t="s">
        <v>3</v>
      </c>
      <c r="C14" s="52"/>
      <c r="D14" s="20">
        <v>0</v>
      </c>
      <c r="E14" s="12">
        <f>IF(AND(C6&lt;&gt;"",G6&lt;&gt;"",J6&lt;&gt;"",E8&lt;&gt;"",H8&lt;&gt;"",E9&lt;&gt;"",H9&lt;&gt;"",E10&lt;&gt;"",H10&lt;&gt;"",D14&lt;&gt;""),"minutes","")</f>
      </c>
      <c r="F14" s="12"/>
      <c r="G14" s="12"/>
      <c r="H14" s="12"/>
      <c r="I14" s="12"/>
      <c r="J14" s="12"/>
    </row>
    <row r="15" spans="1:10" s="1" customFormat="1" ht="21.75" customHeight="1">
      <c r="A15" s="12"/>
      <c r="B15" s="50" t="s">
        <v>5</v>
      </c>
      <c r="C15" s="52"/>
      <c r="D15" s="20">
        <v>0</v>
      </c>
      <c r="E15" s="12">
        <f>IF(AND(C6&lt;&gt;"",G6&lt;&gt;"",J6&lt;&gt;"",E8&lt;&gt;"",H8&lt;&gt;"",E9&lt;&gt;"",H9&lt;&gt;"",E10&lt;&gt;"",H10&lt;&gt;"",D15&lt;&gt;""),"minutes","")</f>
      </c>
      <c r="F15" s="12"/>
      <c r="G15" s="12"/>
      <c r="H15" s="12"/>
      <c r="I15" s="12"/>
      <c r="J15" s="12"/>
    </row>
    <row r="16" spans="1:10" s="1" customFormat="1" ht="21.75" customHeight="1">
      <c r="A16" s="12"/>
      <c r="B16" s="50" t="s">
        <v>6</v>
      </c>
      <c r="C16" s="52"/>
      <c r="D16" s="21">
        <f>IF(AND(C6&lt;&gt;"",G6&lt;&gt;"",J6&lt;&gt;"",E8&lt;&gt;"",H8&lt;&gt;"",E9&lt;&gt;"",H9&lt;&gt;"",E10&lt;&gt;"",H10&lt;&gt;"",D15&lt;&gt;""),IF(D13&gt;(D14+D15),D13-(D14+D15),"0"),"")</f>
      </c>
      <c r="E16" s="12">
        <f>IF(AND(C6&lt;&gt;"",G6&lt;&gt;"",J6&lt;&gt;"",E8&lt;&gt;"",H8&lt;&gt;"",E9&lt;&gt;"",H9&lt;&gt;"",E10&lt;&gt;"",H10&lt;&gt;"",D15&lt;&gt;""),"minutes","")</f>
      </c>
      <c r="F16" s="12"/>
      <c r="G16" s="12"/>
      <c r="H16" s="12"/>
      <c r="I16" s="12"/>
      <c r="J16" s="12"/>
    </row>
    <row r="17" spans="1:10" s="1" customFormat="1" ht="21.75" customHeight="1">
      <c r="A17" s="12"/>
      <c r="B17" s="50" t="s">
        <v>7</v>
      </c>
      <c r="C17" s="52"/>
      <c r="D17" s="52"/>
      <c r="E17" s="21">
        <f>IF(AND(C6&lt;&gt;"",G6&lt;&gt;"",J6&lt;&gt;"",E8&lt;&gt;"",H8&lt;&gt;"",E9&lt;&gt;"",H9&lt;&gt;"",E10&lt;&gt;"",H10&lt;&gt;"",D15&lt;&gt;""),E7-D16,"")</f>
      </c>
      <c r="F17" s="52">
        <f>IF(AND(C6&lt;&gt;"",G6&lt;&gt;"",J6&lt;&gt;"",E8&lt;&gt;"",H8&lt;&gt;"",E9&lt;&gt;"",H9&lt;&gt;"",E10&lt;&gt;"",H10&lt;&gt;"",D15&lt;&gt;""),"minutes","")</f>
      </c>
      <c r="G17" s="52"/>
      <c r="H17" s="12"/>
      <c r="I17" s="12"/>
      <c r="J17" s="12"/>
    </row>
    <row r="18" spans="1:10" s="1" customFormat="1" ht="21.75" customHeight="1">
      <c r="A18" s="12"/>
      <c r="B18" s="65" t="s">
        <v>45</v>
      </c>
      <c r="C18" s="66"/>
      <c r="D18" s="66"/>
      <c r="E18" s="66"/>
      <c r="F18" s="66"/>
      <c r="G18" s="66"/>
      <c r="H18" s="66"/>
      <c r="I18" s="66"/>
      <c r="J18" s="67"/>
    </row>
    <row r="19" spans="1:10" s="1" customFormat="1" ht="21.75" customHeight="1">
      <c r="A19" s="12"/>
      <c r="B19" s="50" t="s">
        <v>8</v>
      </c>
      <c r="C19" s="52"/>
      <c r="D19" s="52"/>
      <c r="E19" s="21">
        <f>IF(AND(C6&lt;&gt;"",G6&lt;&gt;"",J6&lt;&gt;"",E8&lt;&gt;"",H8&lt;&gt;"",E9&lt;&gt;"",H9&lt;&gt;"",E10&lt;&gt;"",H10&lt;&gt;"",D15&lt;&gt;""),EVEN(ROUNDUP(E17/J6,0)),"")</f>
      </c>
      <c r="F19" s="52">
        <f>IF(AND(C6&lt;&gt;"",G6&lt;&gt;"",J6&lt;&gt;"",E8&lt;&gt;"",H8&lt;&gt;"",E9&lt;&gt;"",H9&lt;&gt;"",E10&lt;&gt;"",H10&lt;&gt;"",D15&lt;&gt;""),"overs","")</f>
      </c>
      <c r="G19" s="52"/>
      <c r="H19" s="12"/>
      <c r="I19" s="12"/>
      <c r="J19" s="12"/>
    </row>
    <row r="20" spans="1:10" s="1" customFormat="1" ht="21.75" customHeight="1">
      <c r="A20" s="12"/>
      <c r="B20" s="50" t="s">
        <v>9</v>
      </c>
      <c r="C20" s="52"/>
      <c r="D20" s="21">
        <f>IF(AND(C6&lt;&gt;"",G6&lt;&gt;"",J6&lt;&gt;"",E8&lt;&gt;"",H8&lt;&gt;"",E9&lt;&gt;"",H9&lt;&gt;"",E10&lt;&gt;"",H10&lt;&gt;"",D15&lt;&gt;""),E19/2,"")</f>
      </c>
      <c r="E20" s="12">
        <f>IF(AND(C6&lt;&gt;"",G6&lt;&gt;"",J6&lt;&gt;"",E8&lt;&gt;"",H8&lt;&gt;"",E9&lt;&gt;"",H9&lt;&gt;"",E10&lt;&gt;"",H10&lt;&gt;"",D15&lt;&gt;""),"overs","")</f>
      </c>
      <c r="F20" s="12"/>
      <c r="G20" s="12"/>
      <c r="H20" s="12"/>
      <c r="I20" s="12"/>
      <c r="J20" s="12"/>
    </row>
    <row r="21" spans="1:10" s="1" customFormat="1" ht="21.75" customHeight="1">
      <c r="A21" s="12"/>
      <c r="B21" s="52" t="s">
        <v>21</v>
      </c>
      <c r="C21" s="57"/>
      <c r="D21" s="21">
        <f>IF(AND(C6&lt;&gt;"",G6&lt;&gt;"",J6&lt;&gt;"",E8&lt;&gt;"",H8&lt;&gt;"",E9&lt;&gt;"",H9&lt;&gt;"",E10&lt;&gt;"",H10&lt;&gt;"",D15&lt;&gt;""),ROUNDDOWN(D20/5,0),"")</f>
      </c>
      <c r="E21" s="12">
        <f>IF(AND(C6&lt;&gt;"",G6&lt;&gt;"",J6&lt;&gt;"",E8&lt;&gt;"",H8&lt;&gt;"",E9&lt;&gt;"",H9&lt;&gt;"",E10&lt;&gt;"",H10&lt;&gt;"",D15&lt;&gt;""),IF(MOD(D20,5)&gt;0,"each &amp;","each"),"")</f>
      </c>
      <c r="F21" s="44">
        <f>IF(AND(C6&lt;&gt;"",G6&lt;&gt;"",J6&lt;&gt;"",E8&lt;&gt;"",H8&lt;&gt;"",E9&lt;&gt;"",H9&lt;&gt;"",E10&lt;&gt;"",H10&lt;&gt;"",D15&lt;&gt;""),IF(MOD(D20,5)&gt;0,MOD(D20,5),""),"")</f>
      </c>
      <c r="G21" s="68">
        <f>IF(AND(C6&lt;&gt;"",G6&lt;&gt;"",J6&lt;&gt;"",E8&lt;&gt;"",H8&lt;&gt;"",E9&lt;&gt;"",H9&lt;&gt;"",E10&lt;&gt;"",H10&lt;&gt;"",D15&lt;&gt;""),IF(MOD(D20,5)&gt;0,IF(MOD(D20,5)=1,"bowler 1 extra over","bowlers 1 extra over each"),""),"")</f>
      </c>
      <c r="H21" s="69"/>
      <c r="I21" s="69"/>
      <c r="J21" s="69"/>
    </row>
    <row r="22" spans="1:10" s="1" customFormat="1" ht="21.75" customHeight="1">
      <c r="A22" s="12"/>
      <c r="B22" s="52" t="s">
        <v>20</v>
      </c>
      <c r="C22" s="52"/>
      <c r="D22" s="21">
        <f>IF(AND(C6&lt;&gt;"",G6&lt;&gt;"",J6&lt;&gt;"",E8&lt;&gt;"",H8&lt;&gt;"",E9&lt;&gt;"",H9&lt;&gt;"",E10&lt;&gt;"",H10&lt;&gt;"",D15&lt;&gt;""),IF(UPPER(G6)="O",ROUND((D20*3)/10,0),J22),"")</f>
      </c>
      <c r="E22" s="12">
        <f>IF(AND(C6&lt;&gt;"",G6&lt;&gt;"",J6&lt;&gt;"",E8&lt;&gt;"",H8&lt;&gt;"",E9&lt;&gt;"",H9&lt;&gt;"",E10&lt;&gt;"",H10&lt;&gt;"",D15&lt;&gt;""),"overs","")</f>
      </c>
      <c r="F22" s="12"/>
      <c r="G22" s="12"/>
      <c r="H22" s="12"/>
      <c r="I22" s="12"/>
      <c r="J22" s="22">
        <f>IF(UPPER(G6)="T",ROUND((D20*3/10),0),"")</f>
      </c>
    </row>
    <row r="23" spans="1:10" s="1" customFormat="1" ht="21.75" customHeight="1">
      <c r="A23" s="12"/>
      <c r="B23" s="52">
        <f>IF(AND(C6&lt;&gt;"",G6&lt;&gt;"",J6&lt;&gt;"",E8&lt;&gt;"",H8&lt;&gt;"",E9&lt;&gt;"",H9&lt;&gt;"",E10&lt;&gt;"",H10&lt;&gt;"",D15&lt;&gt;"",UPPER(G6)="O"),"     Fielding restriction overs distribution","")</f>
      </c>
      <c r="C23" s="52"/>
      <c r="D23" s="16">
        <f>IF(AND(C6&lt;&gt;"",G6&lt;&gt;"",J6&lt;&gt;"",E8&lt;&gt;"",H8&lt;&gt;"",E9&lt;&gt;"",H9&lt;&gt;"",E10&lt;&gt;"",H10&lt;&gt;"",D15&lt;&gt;"",UPPER(G6)="O"),"1st PP:","")</f>
      </c>
      <c r="E23" s="23">
        <f>IF(AND(C6&lt;&gt;"",G6&lt;&gt;"",J6&lt;&gt;"",E8&lt;&gt;"",H8&lt;&gt;"",E9&lt;&gt;"",H9&lt;&gt;"",E10&lt;&gt;"",H10&lt;&gt;"",D15&lt;&gt;"",UPPER(G6)="O"),ROUND((D22)/3*2,0),"")</f>
      </c>
      <c r="F23" s="52">
        <f>IF(AND(C6&lt;&gt;"",G6&lt;&gt;"",J6&lt;&gt;"",E8&lt;&gt;"",H8&lt;&gt;"",E9&lt;&gt;"",H9&lt;&gt;"",E10&lt;&gt;"",H10&lt;&gt;"",D15&lt;&gt;"",UPPER(G6)="O"),"2nd PP:","")</f>
      </c>
      <c r="G23" s="57"/>
      <c r="H23" s="23">
        <f>IF(AND(C6&lt;&gt;"",G6&lt;&gt;"",J6&lt;&gt;"",E8&lt;&gt;"",H8&lt;&gt;"",E9&lt;&gt;"",H9&lt;&gt;"",E10&lt;&gt;"",H10&lt;&gt;"",D15&lt;&gt;"",UPPER(G6)="O"),ROUNDUP(((D22-E23)),0),"")</f>
      </c>
      <c r="I23" s="16"/>
      <c r="J23" s="23"/>
    </row>
    <row r="24" spans="1:10" s="1" customFormat="1" ht="21.75" customHeight="1">
      <c r="A24" s="12"/>
      <c r="B24" s="65" t="s">
        <v>26</v>
      </c>
      <c r="C24" s="66"/>
      <c r="D24" s="66"/>
      <c r="E24" s="66"/>
      <c r="F24" s="66"/>
      <c r="G24" s="66"/>
      <c r="H24" s="66"/>
      <c r="I24" s="66"/>
      <c r="J24" s="67"/>
    </row>
    <row r="25" spans="1:10" s="1" customFormat="1" ht="21.75" customHeight="1">
      <c r="A25" s="12"/>
      <c r="B25" s="50" t="s">
        <v>10</v>
      </c>
      <c r="C25" s="52"/>
      <c r="D25" s="52"/>
      <c r="E25" s="19">
        <f>IF(AND(C6&lt;&gt;"",G6&lt;&gt;"",J6&lt;&gt;"",E8&lt;&gt;"",H8&lt;&gt;"",E9&lt;&gt;"",H9&lt;&gt;"",E10&lt;&gt;"",H10&lt;&gt;"",D15&lt;&gt;""),IF(D20&gt;I12,E10,""),"")</f>
      </c>
      <c r="F25" s="52">
        <f>IF(AND(C6&lt;&gt;"",G6&lt;&gt;"",J6&lt;&gt;"",E8&lt;&gt;"",H8&lt;&gt;"",E9&lt;&gt;"",H9&lt;&gt;"",E10&lt;&gt;"",H10&lt;&gt;"",D15&lt;&gt;""),IF(D20&gt;I12,"hours","NO"),"")</f>
      </c>
      <c r="G25" s="52"/>
      <c r="H25" s="19">
        <f>IF(AND(C6&lt;&gt;"",G6&lt;&gt;"",J6&lt;&gt;"",E8&lt;&gt;"",H8&lt;&gt;"",E9&lt;&gt;"",H9&lt;&gt;"",E10&lt;&gt;"",H10&lt;&gt;"",D15&lt;&gt;""),IF(D20&gt;I12,H10,""),"")</f>
      </c>
      <c r="I25" s="12">
        <f>IF(AND(C6&lt;&gt;"",G6&lt;&gt;"",J6&lt;&gt;"",E8&lt;&gt;"",H8&lt;&gt;"",E9&lt;&gt;"",H9&lt;&gt;"",E10&lt;&gt;"",H10&lt;&gt;"",D15&lt;&gt;""),IF(D20&gt;I12,"minutes",""),"")</f>
      </c>
      <c r="J25" s="12"/>
    </row>
    <row r="26" spans="1:10" s="1" customFormat="1" ht="21.75" customHeight="1">
      <c r="A26" s="12"/>
      <c r="B26" s="50" t="s">
        <v>11</v>
      </c>
      <c r="C26" s="51"/>
      <c r="D26" s="24">
        <f>IF(AND(C6&lt;&gt;"",G6&lt;&gt;"",J6&lt;&gt;"",E8&lt;&gt;"",H8&lt;&gt;"",E9&lt;&gt;"",H9&lt;&gt;"",E10&lt;&gt;"",H10&lt;&gt;"",D15&lt;&gt;""),ROUNDUP(D20*J6,0),"")</f>
      </c>
      <c r="E26" s="25">
        <f>IF(AND(C6&lt;&gt;"",G6&lt;&gt;"",J6&lt;&gt;"",E8&lt;&gt;"",H8&lt;&gt;"",E9&lt;&gt;"",H9&lt;&gt;"",E10&lt;&gt;"",H10&lt;&gt;"",D15&lt;&gt;""),"minutes","")</f>
      </c>
      <c r="F26" s="59">
        <f>IF(AND(C6&lt;&gt;"",G6&lt;&gt;"",J6&lt;&gt;"",E8&lt;&gt;"",H8&lt;&gt;"",E9&lt;&gt;"",H9&lt;&gt;"",E10&lt;&gt;"",H10&lt;&gt;"",D15&lt;&gt;""),IF(AND(I12&lt;D20,ROUNDUP(D20*J6,0)&lt;=D12),D12+ROUNDUP((D20-I12)*J6,0),ROUNDUP(D20*J6,0)),"")</f>
      </c>
      <c r="G26" s="60"/>
      <c r="H26" s="26"/>
      <c r="I26" s="12"/>
      <c r="J26" s="27"/>
    </row>
    <row r="27" spans="1:10" s="1" customFormat="1" ht="21.75" customHeight="1">
      <c r="A27" s="12"/>
      <c r="B27" s="50" t="s">
        <v>22</v>
      </c>
      <c r="C27" s="52"/>
      <c r="D27" s="52"/>
      <c r="E27" s="19">
        <f>IF(AND(C6&lt;&gt;"",G6&lt;&gt;"",J6&lt;&gt;"",E8&lt;&gt;"",H8&lt;&gt;"",E9&lt;&gt;"",H9&lt;&gt;"",E10&lt;&gt;"",H10&lt;&gt;"",D15&lt;&gt;""),IF(D20&gt;I12,ROUNDDOWN((E25*60+H25+F26-D12)/60,0),""),"")</f>
      </c>
      <c r="F27" s="52">
        <f>IF(AND(C6&lt;&gt;"",G6&lt;&gt;"",J6&lt;&gt;"",E8&lt;&gt;"",H8&lt;&gt;"",E9&lt;&gt;"",H9&lt;&gt;"",E10&lt;&gt;"",H10&lt;&gt;"",D15&lt;&gt;""),IF(D20&gt;I12,"hours","NO"),"")</f>
      </c>
      <c r="G27" s="52"/>
      <c r="H27" s="19">
        <f>IF(AND(C6&lt;&gt;"",G6&lt;&gt;"",J6&lt;&gt;"",E8&lt;&gt;"",H8&lt;&gt;"",E9&lt;&gt;"",H9&lt;&gt;"",E10&lt;&gt;"",H10&lt;&gt;"",D15&lt;&gt;""),IF(D20&gt;I12,MOD((E25*60+H25+F26-D12),60),""),"")</f>
      </c>
      <c r="I27" s="12">
        <f>IF(AND(C6&lt;&gt;"",G6&lt;&gt;"",J6&lt;&gt;"",E8&lt;&gt;"",H8&lt;&gt;"",E9&lt;&gt;"",H9&lt;&gt;"",E10&lt;&gt;"",H10&lt;&gt;"",D15&lt;&gt;""),IF(D20&gt;I12,"minutes",""),"")</f>
      </c>
      <c r="J27" s="27"/>
    </row>
    <row r="28" spans="1:10" s="1" customFormat="1" ht="21.75" customHeight="1">
      <c r="A28" s="12"/>
      <c r="B28" s="52" t="s">
        <v>24</v>
      </c>
      <c r="C28" s="52"/>
      <c r="D28" s="19">
        <f>IF(AND(C6&lt;&gt;"",G6&lt;&gt;"",J6&lt;&gt;"",E8&lt;&gt;"",H8&lt;&gt;"",E9&lt;&gt;"",H9&lt;&gt;"",E10&lt;&gt;"",H10&lt;&gt;"",D15&lt;&gt;""),IF(UPPER(G6)="O",20-D15,IF(AND(UPPER(G6)="T",UPPER(C6)="M"),10-D15,IF(AND(UPPER(G6)="T",UPPER(C6)="W"),15-D15,""))),"")</f>
      </c>
      <c r="E28" s="28">
        <f>IF(AND(C6&lt;&gt;"",G6&lt;&gt;"",J6&lt;&gt;"",E8&lt;&gt;"",H8&lt;&gt;"",E9&lt;&gt;"",H9&lt;&gt;"",E10&lt;&gt;"",H10&lt;&gt;"",D15&lt;&gt;""),"minutes","")</f>
      </c>
      <c r="F28" s="12"/>
      <c r="G28" s="12"/>
      <c r="H28" s="12"/>
      <c r="I28" s="12"/>
      <c r="J28" s="27"/>
    </row>
    <row r="29" spans="1:10" s="1" customFormat="1" ht="21.75" customHeight="1">
      <c r="A29" s="12"/>
      <c r="B29" s="50" t="s">
        <v>23</v>
      </c>
      <c r="C29" s="52"/>
      <c r="D29" s="52"/>
      <c r="E29" s="19">
        <f>IF(AND(C6&lt;&gt;"",G6&lt;&gt;"",J6&lt;&gt;"",E8&lt;&gt;"",H8&lt;&gt;"",E9&lt;&gt;"",H9&lt;&gt;"",E10&lt;&gt;"",H10&lt;&gt;"",D15&lt;&gt;""),IF(D20&gt;I12,ROUNDDOWN((E27*60+H27+D28)/60,0),E10),"")</f>
      </c>
      <c r="F29" s="52">
        <f>IF(AND(C6&lt;&gt;"",G6&lt;&gt;"",J6&lt;&gt;"",E8&lt;&gt;"",H8&lt;&gt;"",E9&lt;&gt;"",H9&lt;&gt;"",E10&lt;&gt;"",H10&lt;&gt;"",D15&lt;&gt;""),"hours","")</f>
      </c>
      <c r="G29" s="52"/>
      <c r="H29" s="21">
        <f>IF(AND(C6&lt;&gt;"",G6&lt;&gt;"",J6&lt;&gt;"",E8&lt;&gt;"",H8&lt;&gt;"",E9&lt;&gt;"",H9&lt;&gt;"",E10&lt;&gt;"",H10&lt;&gt;"",D15&lt;&gt;""),IF(D20&gt;I12,MOD((E27*60+H27+D28),60),H10),"")</f>
      </c>
      <c r="I29" s="12">
        <f>IF(AND(C6&lt;&gt;"",G6&lt;&gt;"",J6&lt;&gt;"",E8&lt;&gt;"",H8&lt;&gt;"",E9&lt;&gt;"",H9&lt;&gt;"",E10&lt;&gt;"",H10&lt;&gt;"",D15&lt;&gt;""),"minutes","")</f>
      </c>
      <c r="J29" s="27"/>
    </row>
    <row r="30" spans="1:10" s="1" customFormat="1" ht="18" customHeight="1">
      <c r="A30" s="12"/>
      <c r="B30" s="52" t="s">
        <v>25</v>
      </c>
      <c r="C30" s="52"/>
      <c r="D30" s="52"/>
      <c r="E30" s="19">
        <f>IF(AND(C6&lt;&gt;"",G6&lt;&gt;"",J6&lt;&gt;"",E8&lt;&gt;"",H8&lt;&gt;"",E9&lt;&gt;"",H9&lt;&gt;"",E10&lt;&gt;"",H10&lt;&gt;"",D15&lt;&gt;""),ROUNDDOWN((E29*60+H29+D26)/60,0),"")</f>
      </c>
      <c r="F30" s="52">
        <f>IF(AND(C6&lt;&gt;"",G6&lt;&gt;"",J6&lt;&gt;"",E8&lt;&gt;"",H8&lt;&gt;"",E9&lt;&gt;"",H9&lt;&gt;"",E10&lt;&gt;"",H10&lt;&gt;"",D15&lt;&gt;""),"hours","")</f>
      </c>
      <c r="G30" s="52"/>
      <c r="H30" s="21">
        <f>IF(AND(C6&lt;&gt;"",G6&lt;&gt;"",J6&lt;&gt;"",E8&lt;&gt;"",H8&lt;&gt;"",E9&lt;&gt;"",H9&lt;&gt;"",E10&lt;&gt;"",H10&lt;&gt;"",D15&lt;&gt;""),MOD((E29*60+H29+D26),60),"")</f>
      </c>
      <c r="I30" s="12">
        <f>IF(AND(C6&lt;&gt;"",G6&lt;&gt;"",J6&lt;&gt;"",E8&lt;&gt;"",H8&lt;&gt;"",E9&lt;&gt;"",H9&lt;&gt;"",E10&lt;&gt;"",H10&lt;&gt;"",D15&lt;&gt;""),"minutes","")</f>
      </c>
      <c r="J30" s="27"/>
    </row>
    <row r="31" spans="1:10" s="1" customFormat="1" ht="27" customHeight="1">
      <c r="A31" s="12"/>
      <c r="B31" s="55"/>
      <c r="C31" s="56"/>
      <c r="D31" s="12"/>
      <c r="E31" s="48"/>
      <c r="F31" s="47"/>
      <c r="G31" s="47"/>
      <c r="H31" s="47"/>
      <c r="I31" s="47"/>
      <c r="J31" s="49"/>
    </row>
    <row r="32" spans="1:10" s="1" customFormat="1" ht="15" customHeight="1">
      <c r="A32" s="12"/>
      <c r="B32" s="53" t="s">
        <v>48</v>
      </c>
      <c r="C32" s="54"/>
      <c r="D32" s="12"/>
      <c r="E32" s="25"/>
      <c r="F32" s="53" t="s">
        <v>49</v>
      </c>
      <c r="G32" s="53"/>
      <c r="H32" s="53"/>
      <c r="I32" s="53"/>
      <c r="J32" s="30"/>
    </row>
    <row r="33" spans="1:10" ht="24.75" customHeight="1">
      <c r="A33" s="11"/>
      <c r="B33" s="61" t="s">
        <v>57</v>
      </c>
      <c r="C33" s="62"/>
      <c r="D33" s="62"/>
      <c r="E33" s="62"/>
      <c r="F33" s="62"/>
      <c r="G33" s="62"/>
      <c r="H33" s="62"/>
      <c r="I33" s="62"/>
      <c r="J33" s="63"/>
    </row>
    <row r="35" spans="2:10" ht="45.75" customHeight="1">
      <c r="B35" s="58" t="s">
        <v>60</v>
      </c>
      <c r="C35" s="58"/>
      <c r="D35" s="58"/>
      <c r="E35" s="58"/>
      <c r="F35" s="58"/>
      <c r="G35" s="58"/>
      <c r="H35" s="58"/>
      <c r="I35" s="58"/>
      <c r="J35" s="58"/>
    </row>
  </sheetData>
  <sheetProtection sheet="1" objects="1" scenarios="1"/>
  <protectedRanges>
    <protectedRange sqref="E30" name="ENTRY12"/>
    <protectedRange sqref="E29" name="ENTRY11"/>
    <protectedRange sqref="E28" name="ENTRY10"/>
    <protectedRange sqref="E28" name="ENTRY9"/>
    <protectedRange sqref="E27" name="ENTRY8"/>
    <protectedRange sqref="D26" name="ENTRY7"/>
    <protectedRange sqref="E25" name="ENTRY6"/>
    <protectedRange sqref="E7:E11" name="ENTRY1"/>
    <protectedRange sqref="D12" name="ENTRY2"/>
    <protectedRange sqref="D13" name="ENTRY3"/>
    <protectedRange sqref="D14" name="ENTRY4"/>
    <protectedRange sqref="D15" name="ENTRY5"/>
  </protectedRanges>
  <mergeCells count="49">
    <mergeCell ref="D6:F6"/>
    <mergeCell ref="H6:I6"/>
    <mergeCell ref="B2:J2"/>
    <mergeCell ref="B5:J5"/>
    <mergeCell ref="B4:J4"/>
    <mergeCell ref="F17:G17"/>
    <mergeCell ref="F11:G11"/>
    <mergeCell ref="F7:G7"/>
    <mergeCell ref="B12:C12"/>
    <mergeCell ref="B9:D9"/>
    <mergeCell ref="B10:D10"/>
    <mergeCell ref="F8:G8"/>
    <mergeCell ref="F9:G9"/>
    <mergeCell ref="F10:G10"/>
    <mergeCell ref="B25:D25"/>
    <mergeCell ref="G21:J21"/>
    <mergeCell ref="B20:C20"/>
    <mergeCell ref="B24:J24"/>
    <mergeCell ref="B13:C13"/>
    <mergeCell ref="F12:H12"/>
    <mergeCell ref="B7:D7"/>
    <mergeCell ref="B15:C15"/>
    <mergeCell ref="B21:C21"/>
    <mergeCell ref="B19:D19"/>
    <mergeCell ref="B14:C14"/>
    <mergeCell ref="B8:D8"/>
    <mergeCell ref="B16:C16"/>
    <mergeCell ref="B18:J18"/>
    <mergeCell ref="B11:D11"/>
    <mergeCell ref="B17:D17"/>
    <mergeCell ref="B23:C23"/>
    <mergeCell ref="F19:G19"/>
    <mergeCell ref="F23:G23"/>
    <mergeCell ref="B35:J35"/>
    <mergeCell ref="F26:G26"/>
    <mergeCell ref="B33:J33"/>
    <mergeCell ref="B22:C22"/>
    <mergeCell ref="B30:D30"/>
    <mergeCell ref="F25:G25"/>
    <mergeCell ref="F27:G27"/>
    <mergeCell ref="B26:C26"/>
    <mergeCell ref="F29:G29"/>
    <mergeCell ref="F30:G30"/>
    <mergeCell ref="F32:I32"/>
    <mergeCell ref="B32:C32"/>
    <mergeCell ref="B27:D27"/>
    <mergeCell ref="B31:C31"/>
    <mergeCell ref="B29:D29"/>
    <mergeCell ref="B28:C28"/>
  </mergeCells>
  <conditionalFormatting sqref="D12:D15">
    <cfRule type="cellIs" priority="1" dxfId="0" operator="between" stopIfTrue="1">
      <formula>0</formula>
      <formula>999</formula>
    </cfRule>
  </conditionalFormatting>
  <dataValidations count="17">
    <dataValidation type="whole" allowBlank="1" showErrorMessage="1" prompt="&#10;" errorTitle="INVALID ENTRY" error="Sorry, data out of range" sqref="E9:E10">
      <formula1>E8</formula1>
      <formula2>24</formula2>
    </dataValidation>
    <dataValidation allowBlank="1" showInputMessage="1" showErrorMessage="1" promptTitle="TO PRINT" prompt="Enter names of the umpires then press &lt;TAB&gt; followed by Ctrl+P to invoke Print dialogue box" sqref="B31:C31"/>
    <dataValidation allowBlank="1" showErrorMessage="1" errorTitle="INVALID ENTRY" error="Sorry, out of range" sqref="E25"/>
    <dataValidation allowBlank="1" showErrorMessage="1" sqref="E27:E30"/>
    <dataValidation allowBlank="1" showErrorMessage="1" promptTitle="Minimum 20 overs per side" prompt="Minimum Value: 168 minutes&#10;Maximum value: 420 minutes" errorTitle="INVALID ENTRY" error="Sorry, data out of range" sqref="E7"/>
    <dataValidation allowBlank="1" showInputMessage="1" showErrorMessage="1" promptTitle="DO NOT LEAVE BLANK" prompt="Put &quot;0&quot; for None" errorTitle="INVALID ENTRY" error="Sorry, data out of range" sqref="D12"/>
    <dataValidation allowBlank="1" showInputMessage="1" showErrorMessage="1" promptTitle="DO NOT LEAVE BLANK" prompt="Pub &quot;0&quot; for None" errorTitle="INVALID ENTRY" error="Sorry, data out of range" sqref="D13"/>
    <dataValidation allowBlank="1" showErrorMessage="1" prompt="Maximum Value: 60 minutes" errorTitle="INVALID ENTRY" error="Sorry, data out of range" sqref="D14"/>
    <dataValidation type="whole" allowBlank="1" showInputMessage="1" showErrorMessage="1" promptTitle="DO NOT LEAVE BLANK" prompt="Put &quot;0&quot; for None" errorTitle="INVALID ENTRY" error="Sorry, data out of range" sqref="D15">
      <formula1>0</formula1>
      <formula2>45</formula2>
    </dataValidation>
    <dataValidation type="textLength" allowBlank="1" showInputMessage="1" showErrorMessage="1" promptTitle="MATCH GENDER      " prompt="&quot;M&quot; for Men              &quot;W&quot; for Women" sqref="C6">
      <formula1>1</formula1>
      <formula2>1</formula2>
    </dataValidation>
    <dataValidation type="textLength" allowBlank="1" showInputMessage="1" showErrorMessage="1" promptTitle="MATCH TYPE" prompt="&quot;O&quot; for Oneday  &quot;T&quot; for T20" sqref="G6">
      <formula1>1</formula1>
      <formula2>1</formula2>
    </dataValidation>
    <dataValidation type="whole" allowBlank="1" showErrorMessage="1" errorTitle="INVALID ENTRY" error="Sorry Data out of Range" sqref="E8">
      <formula1>0</formula1>
      <formula2>24</formula2>
    </dataValidation>
    <dataValidation type="whole" allowBlank="1" showInputMessage="1" showErrorMessage="1" promptTitle="DO NOT LEAVE BLANK" prompt="Put &quot;0&quot; for None" errorTitle="INVALID ENTRY" error="Sorry, Data out of range" sqref="H8">
      <formula1>0</formula1>
      <formula2>60</formula2>
    </dataValidation>
    <dataValidation type="whole" allowBlank="1" showInputMessage="1" showErrorMessage="1" promptTitle="DO NOT LEAVE BLANK" prompt="Put &quot;0&quot; for None" errorTitle="INVALID ENTRY" error="Sorry, Data out of Range" sqref="H9">
      <formula1>0</formula1>
      <formula2>60</formula2>
    </dataValidation>
    <dataValidation type="whole" allowBlank="1" showInputMessage="1" showErrorMessage="1" promptTitle="DO NOT LEAVE BLANK" prompt="Put &quot;0&quot; for None" errorTitle="INVALID ENTTRY" error="Sorry, Data out of Range" sqref="H10:H11">
      <formula1>0</formula1>
      <formula2>60</formula2>
    </dataValidation>
    <dataValidation allowBlank="1" showInputMessage="1" showErrorMessage="1" promptTitle="OVERS COMPLETED" prompt="&#10;Put number of Overs completed at the time of interruption ignoring the fraction" sqref="I12"/>
    <dataValidation allowBlank="1" showInputMessage="1" showErrorMessage="1" promptTitle="DO NOT LEAVE BLANK" prompt="Put &quot;0&quot; for none" sqref="E11"/>
  </dataValidations>
  <printOptions/>
  <pageMargins left="0.75" right="0.75" top="1.12" bottom="1" header="0.5" footer="0.5"/>
  <pageSetup horizontalDpi="600" verticalDpi="600" orientation="portrait" paperSize="9" r:id="rId2"/>
  <headerFooter alignWithMargins="0"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8"/>
  <sheetViews>
    <sheetView showGridLines="0" zoomScalePageLayoutView="0" workbookViewId="0" topLeftCell="A1">
      <selection activeCell="D8" sqref="D8"/>
    </sheetView>
  </sheetViews>
  <sheetFormatPr defaultColWidth="9.140625" defaultRowHeight="12.75"/>
  <cols>
    <col min="1" max="1" width="26.28125" style="9" customWidth="1"/>
    <col min="2" max="2" width="39.7109375" style="9" customWidth="1"/>
    <col min="3" max="3" width="8.140625" style="9" customWidth="1"/>
    <col min="4" max="4" width="7.421875" style="9" customWidth="1"/>
    <col min="5" max="5" width="7.7109375" style="9" customWidth="1"/>
    <col min="6" max="6" width="7.28125" style="9" customWidth="1"/>
    <col min="7" max="7" width="8.140625" style="9" customWidth="1"/>
    <col min="8" max="8" width="8.421875" style="9" customWidth="1"/>
    <col min="9" max="9" width="10.7109375" style="9" customWidth="1"/>
    <col min="10" max="16384" width="9.140625" style="9" customWidth="1"/>
  </cols>
  <sheetData>
    <row r="1" ht="24" customHeight="1"/>
    <row r="2" spans="1:8" ht="35.25" customHeight="1">
      <c r="A2" s="11"/>
      <c r="B2" s="73" t="s">
        <v>54</v>
      </c>
      <c r="C2" s="76"/>
      <c r="D2" s="76"/>
      <c r="E2" s="76"/>
      <c r="F2" s="76"/>
      <c r="G2" s="76"/>
      <c r="H2" s="77"/>
    </row>
    <row r="3" spans="1:10" s="8" customFormat="1" ht="19.5" customHeight="1">
      <c r="A3" s="12"/>
      <c r="I3" s="7"/>
      <c r="J3" s="7"/>
    </row>
    <row r="4" spans="1:10" s="8" customFormat="1" ht="19.5" customHeight="1">
      <c r="A4" s="12"/>
      <c r="B4" s="74"/>
      <c r="C4" s="67"/>
      <c r="D4" s="67"/>
      <c r="E4" s="67"/>
      <c r="F4" s="67"/>
      <c r="G4" s="67"/>
      <c r="H4" s="12"/>
      <c r="J4" s="7"/>
    </row>
    <row r="5" spans="1:10" s="8" customFormat="1" ht="19.5" customHeight="1">
      <c r="A5" s="12"/>
      <c r="B5" s="81"/>
      <c r="C5" s="82"/>
      <c r="D5" s="82"/>
      <c r="E5" s="82"/>
      <c r="F5" s="82"/>
      <c r="G5" s="82"/>
      <c r="H5" s="83"/>
      <c r="I5" s="3"/>
      <c r="J5" s="3"/>
    </row>
    <row r="6" spans="1:10" s="8" customFormat="1" ht="21.75" customHeight="1">
      <c r="A6" s="12"/>
      <c r="B6" s="14" t="s">
        <v>52</v>
      </c>
      <c r="C6" s="15" t="s">
        <v>56</v>
      </c>
      <c r="D6" s="14" t="s">
        <v>51</v>
      </c>
      <c r="E6" s="15" t="s">
        <v>55</v>
      </c>
      <c r="F6" s="70" t="s">
        <v>50</v>
      </c>
      <c r="G6" s="84"/>
      <c r="H6" s="17">
        <f>IF(AND(C6&lt;&gt;"",E6&lt;&gt;""),IF(UPPER(C6)="M",IF(UPPER(E6)="O",420/100,IF(UPPER(E6)="T",160/40,"")),IF(UPPER(C6)="W",IF(UPPER(E6)="O",380/100,IF(UPPER(E6)="T",150/40,"")),"")),"")</f>
        <v>4.2</v>
      </c>
      <c r="I6" s="3"/>
      <c r="J6" s="3"/>
    </row>
    <row r="7" spans="1:8" s="8" customFormat="1" ht="21.75" customHeight="1">
      <c r="A7" s="12"/>
      <c r="B7" s="18" t="s">
        <v>12</v>
      </c>
      <c r="C7" s="12"/>
      <c r="D7" s="15">
        <v>19</v>
      </c>
      <c r="E7" s="28" t="s">
        <v>38</v>
      </c>
      <c r="F7" s="15">
        <v>20</v>
      </c>
      <c r="G7" s="12" t="s">
        <v>39</v>
      </c>
      <c r="H7" s="12"/>
    </row>
    <row r="8" spans="1:8" s="8" customFormat="1" ht="21.75" customHeight="1">
      <c r="A8" s="12"/>
      <c r="B8" s="18" t="s">
        <v>34</v>
      </c>
      <c r="C8" s="12"/>
      <c r="D8" s="20">
        <v>0</v>
      </c>
      <c r="E8" s="12" t="s">
        <v>38</v>
      </c>
      <c r="F8" s="15">
        <v>0</v>
      </c>
      <c r="G8" s="12" t="s">
        <v>39</v>
      </c>
      <c r="H8" s="12"/>
    </row>
    <row r="9" spans="1:8" s="8" customFormat="1" ht="21.75" customHeight="1">
      <c r="A9" s="12"/>
      <c r="B9" s="18" t="s">
        <v>14</v>
      </c>
      <c r="C9" s="12"/>
      <c r="D9" s="20">
        <v>0</v>
      </c>
      <c r="E9" s="12" t="s">
        <v>38</v>
      </c>
      <c r="F9" s="15">
        <v>0</v>
      </c>
      <c r="G9" s="12" t="s">
        <v>39</v>
      </c>
      <c r="H9" s="12"/>
    </row>
    <row r="10" spans="1:8" s="8" customFormat="1" ht="21.75" customHeight="1">
      <c r="A10" s="12"/>
      <c r="B10" s="18" t="s">
        <v>35</v>
      </c>
      <c r="C10" s="21">
        <f>IF(AND(C6&lt;&gt;"",E6&lt;&gt;"",H6&lt;&gt;"",D7&lt;&gt;"",F7&lt;&gt;"",D8&lt;&gt;"",D9&lt;&gt;"",F9&lt;&gt;""),(D9*60+F9)-(D8*60+F8),"")</f>
        <v>0</v>
      </c>
      <c r="D10" s="12" t="str">
        <f>IF(AND(C6&lt;&gt;"",E6&lt;&gt;"",H6&lt;&gt;"",D7&lt;&gt;"",F7&lt;&gt;"",D8&lt;&gt;"",F8&lt;&gt;"",D9&lt;&gt;"",F9&lt;&gt;""),"minutes","")</f>
        <v>minutes</v>
      </c>
      <c r="E10" s="12"/>
      <c r="F10" s="12"/>
      <c r="G10" s="12"/>
      <c r="H10" s="12"/>
    </row>
    <row r="11" spans="1:8" s="8" customFormat="1" ht="21.75" customHeight="1">
      <c r="A11" s="12"/>
      <c r="B11" s="18" t="s">
        <v>32</v>
      </c>
      <c r="C11" s="15">
        <v>0</v>
      </c>
      <c r="D11" s="12" t="s">
        <v>39</v>
      </c>
      <c r="E11" s="12"/>
      <c r="F11" s="12"/>
      <c r="G11" s="12"/>
      <c r="H11" s="12"/>
    </row>
    <row r="12" spans="1:8" s="8" customFormat="1" ht="21.75" customHeight="1">
      <c r="A12" s="12"/>
      <c r="B12" s="18" t="s">
        <v>15</v>
      </c>
      <c r="C12" s="15">
        <v>0</v>
      </c>
      <c r="D12" s="12" t="s">
        <v>39</v>
      </c>
      <c r="E12" s="22">
        <f>IF(AND(C6&lt;&gt;"",E6&lt;&gt;"",H6&lt;&gt;"",D7&lt;&gt;"",F7&lt;&gt;"",D8&lt;&gt;"",F8&lt;&gt;"",D9&lt;&gt;"",F9&lt;&gt;"",C11&lt;&gt;"",C12&lt;&gt;""),IF(C12&lt;C10+C11,C12,C10+C11),"")</f>
        <v>0</v>
      </c>
      <c r="F12" s="12"/>
      <c r="G12" s="12"/>
      <c r="H12" s="12"/>
    </row>
    <row r="13" spans="1:8" s="8" customFormat="1" ht="21.75" customHeight="1">
      <c r="A13" s="12"/>
      <c r="B13" s="18" t="s">
        <v>16</v>
      </c>
      <c r="C13" s="21" t="str">
        <f>IF(AND(C6&lt;&gt;"",E6&lt;&gt;"",H6&lt;&gt;"",D7&lt;&gt;"",F7&lt;&gt;"",D8&lt;&gt;"",F8&lt;&gt;"",D9&lt;&gt;"",F9&lt;&gt;"",C11&lt;&gt;"",C12&lt;&gt;""),IF((C10+C11)&gt;C12,(C10+C11)-C12,"0"),"")</f>
        <v>0</v>
      </c>
      <c r="D13" s="12" t="str">
        <f>IF(AND(C6&lt;&gt;"",E6&lt;&gt;"",H6&lt;&gt;"",D7&lt;&gt;"",F7&lt;&gt;"",D8&lt;&gt;"",F8&lt;&gt;"",D9&lt;&gt;"",F9&lt;&gt;"",C11&lt;&gt;"",C12&lt;&gt;""),"minutes","")</f>
        <v>minutes</v>
      </c>
      <c r="E13" s="32"/>
      <c r="F13" s="32"/>
      <c r="G13" s="12"/>
      <c r="H13" s="12"/>
    </row>
    <row r="14" spans="1:8" s="8" customFormat="1" ht="21.75" customHeight="1">
      <c r="A14" s="12"/>
      <c r="B14" s="50" t="s">
        <v>37</v>
      </c>
      <c r="C14" s="52"/>
      <c r="D14" s="21">
        <f>IF(AND(C6&lt;&gt;"",E6&lt;&gt;"",H6&lt;&gt;"",D7&lt;&gt;"",F7&lt;&gt;"",D8&lt;&gt;"",F8&lt;&gt;"",D9&lt;&gt;"",F9&lt;&gt;"",C11&lt;&gt;"",C12&lt;&gt;"",G16&lt;&gt;"",G18&lt;&gt;""),ROUNDDOWN(((D7*60+F7)+C12)/60,0),"")</f>
        <v>19</v>
      </c>
      <c r="E14" s="12" t="str">
        <f>IF(AND(C6&lt;&gt;"",E6&lt;&gt;"",H6&lt;&gt;"",D7&lt;&gt;"",F7&lt;&gt;"",D8&lt;&gt;"",F8&lt;&gt;"",D9&lt;&gt;"",F9&lt;&gt;"",C11&lt;&gt;"",C12&lt;&gt;"",G16&lt;&gt;"",G18&lt;&gt;""),"hours","")</f>
        <v>hours</v>
      </c>
      <c r="F14" s="21">
        <f>IF(AND(C6&lt;&gt;"",E6&lt;&gt;"",H6&lt;&gt;"",D7&lt;&gt;"",F7&lt;&gt;"",D8&lt;&gt;"",F8&lt;&gt;"",D9&lt;&gt;"",F9&lt;&gt;"",C11&lt;&gt;"",C12&lt;&gt;"",G16&lt;&gt;"",G18&lt;&gt;""),MOD(((D7*60+F7)+C12),60),"")</f>
        <v>20</v>
      </c>
      <c r="G14" s="12" t="str">
        <f>IF(AND(C6&lt;&gt;"",E6&lt;&gt;"",H6&lt;&gt;"",D7&lt;&gt;"",F7&lt;&gt;"",D8&lt;&gt;"",F8&lt;&gt;"",D9&lt;&gt;"",F9&lt;&gt;"",C11&lt;&gt;"",C12&lt;&gt;"",G16&lt;&gt;"",G18&lt;&gt;""),"minutes","")</f>
        <v>minutes</v>
      </c>
      <c r="H14" s="12"/>
    </row>
    <row r="15" spans="1:10" s="8" customFormat="1" ht="24.75" customHeight="1">
      <c r="A15" s="12"/>
      <c r="B15" s="74" t="s">
        <v>46</v>
      </c>
      <c r="C15" s="51"/>
      <c r="D15" s="51"/>
      <c r="E15" s="51"/>
      <c r="F15" s="51"/>
      <c r="G15" s="51"/>
      <c r="H15" s="12"/>
      <c r="J15" s="7"/>
    </row>
    <row r="16" spans="1:8" s="8" customFormat="1" ht="21.75" customHeight="1">
      <c r="A16" s="12"/>
      <c r="B16" s="33" t="s">
        <v>17</v>
      </c>
      <c r="C16" s="34">
        <v>0</v>
      </c>
      <c r="D16" s="35" t="s">
        <v>40</v>
      </c>
      <c r="E16" s="35"/>
      <c r="F16" s="35"/>
      <c r="G16" s="36">
        <f>IF(AND(H6&lt;&gt;"",C16&lt;&gt;""),ROUNDUP(C16*H6,0),"")</f>
        <v>0</v>
      </c>
      <c r="H16" s="35"/>
    </row>
    <row r="17" spans="1:8" s="8" customFormat="1" ht="21.75" customHeight="1">
      <c r="A17" s="12"/>
      <c r="B17" s="33" t="s">
        <v>18</v>
      </c>
      <c r="C17" s="37">
        <f>IF(AND(C6&lt;&gt;"",E6&lt;&gt;"",H6&lt;&gt;"",D7&lt;&gt;"",F7&lt;&gt;"",D8&lt;&gt;"",F8&lt;&gt;"",D9&lt;&gt;"",F9&lt;&gt;"",C11&lt;&gt;"",C12&lt;&gt;"",C16&lt;&gt;""),ROUNDDOWN(C13/H6,0),"")</f>
        <v>0</v>
      </c>
      <c r="D17" s="35" t="str">
        <f>IF(AND(C6&lt;&gt;"",E6&lt;&gt;"",H6&lt;&gt;"",D7&lt;&gt;"",F7&lt;&gt;"",D8&lt;&gt;"",F8&lt;&gt;"",D9&lt;&gt;"",F9&lt;&gt;"",C11&lt;&gt;"",C12&lt;&gt;"",C16&lt;&gt;""),"overs","")</f>
        <v>overs</v>
      </c>
      <c r="E17" s="35"/>
      <c r="F17" s="35"/>
      <c r="G17" s="35"/>
      <c r="H17" s="35"/>
    </row>
    <row r="18" spans="1:8" s="8" customFormat="1" ht="21.75" customHeight="1">
      <c r="A18" s="12"/>
      <c r="B18" s="33" t="s">
        <v>19</v>
      </c>
      <c r="C18" s="37">
        <f>IF(AND(C6&lt;&gt;"",E6&lt;&gt;"",H6&lt;&gt;"",D7&lt;&gt;"",F7&lt;&gt;"",D8&lt;&gt;"",F8&lt;&gt;"",D9&lt;&gt;"",F9&lt;&gt;"",C11&lt;&gt;"",C12&lt;&gt;"",C16&lt;&gt;""),C16-C17,"")</f>
        <v>0</v>
      </c>
      <c r="D18" s="35" t="str">
        <f>IF(AND(C6&lt;&gt;"",E6&lt;&gt;"",H6&lt;&gt;"",D7&lt;&gt;"",F7&lt;&gt;"",D8&lt;&gt;"",F8&lt;&gt;"",D9&lt;&gt;"",F9&lt;&gt;"",C11&lt;&gt;"",C12&lt;&gt;"",C16&lt;&gt;""),"overs","")</f>
        <v>overs</v>
      </c>
      <c r="E18" s="35"/>
      <c r="F18" s="35"/>
      <c r="G18" s="36">
        <f>IF(AND(H6&lt;&gt;"",C18&lt;&gt;""),ROUNDUP(C18*H6,0),"")</f>
        <v>0</v>
      </c>
      <c r="H18" s="35"/>
    </row>
    <row r="19" spans="1:10" s="8" customFormat="1" ht="24.75" customHeight="1">
      <c r="A19" s="12"/>
      <c r="B19" s="74" t="s">
        <v>47</v>
      </c>
      <c r="C19" s="80"/>
      <c r="D19" s="80"/>
      <c r="E19" s="80"/>
      <c r="F19" s="80"/>
      <c r="G19" s="80"/>
      <c r="H19" s="80"/>
      <c r="I19" s="1"/>
      <c r="J19" s="2"/>
    </row>
    <row r="20" spans="1:9" s="8" customFormat="1" ht="21.75" customHeight="1">
      <c r="A20" s="12"/>
      <c r="B20" s="12" t="s">
        <v>41</v>
      </c>
      <c r="C20" s="21">
        <f>IF(AND(C6&lt;&gt;"",E6&lt;&gt;"",H6&lt;&gt;"",D7&lt;&gt;"",F7&lt;&gt;"",D8&lt;&gt;"",F8&lt;&gt;"",D9&lt;&gt;"",F9&lt;&gt;"",C11&lt;&gt;"",C12&lt;&gt;"",C16&lt;&gt;""),ROUNDDOWN(C18/5,0),"")</f>
        <v>0</v>
      </c>
      <c r="D20" s="12" t="str">
        <f>IF(AND(C6&lt;&gt;"",E6&lt;&gt;"",H6&lt;&gt;"",D7&lt;&gt;"",F7&lt;&gt;"",D8&lt;&gt;"",F8&lt;&gt;"",D9&lt;&gt;"",F9&lt;&gt;"",C11&lt;&gt;"",C12&lt;&gt;"",C16&lt;&gt;""),IF(MOD(C18,5)&gt;0,"each &amp; ","each"),"")</f>
        <v>each</v>
      </c>
      <c r="E20" s="38">
        <f>IF(AND(C6&lt;&gt;"",E6&lt;&gt;"",H6&lt;&gt;"",D7&lt;&gt;"",F7&lt;&gt;"",D8&lt;&gt;"",F8&lt;&gt;"",D9&lt;&gt;"",F9&lt;&gt;"",C11&lt;&gt;"",C12&lt;&gt;"",C16&lt;&gt;""),IF(MOD(C18,5)&gt;0,MOD(C18,5),""),"")</f>
      </c>
      <c r="F20" s="78">
        <f>IF(AND(C6&lt;&gt;"",E6&lt;&gt;"",H6&lt;&gt;"",D7&lt;&gt;"",F7&lt;&gt;"",D8&lt;&gt;"",F8&lt;&gt;"",D9&lt;&gt;"",F9&lt;&gt;"",C11&lt;&gt;"",C12&lt;&gt;"",C16&lt;&gt;""),IF(MOD(C18,5)&gt;0,IF(MOD(C18,5)=1,"bowler 1 extra over","bowlers 1 extra over each"),""),"")</f>
      </c>
      <c r="G20" s="79"/>
      <c r="H20" s="79"/>
      <c r="I20" s="4"/>
    </row>
    <row r="21" spans="1:8" s="8" customFormat="1" ht="21.75" customHeight="1">
      <c r="A21" s="12"/>
      <c r="B21" s="12" t="s">
        <v>42</v>
      </c>
      <c r="C21" s="21">
        <f>IF(AND(C6&lt;&gt;"",E6&lt;&gt;"",H6&lt;&gt;"",D7&lt;&gt;"",F7&lt;&gt;"",D8&lt;&gt;"",F8&lt;&gt;"",D9&lt;&gt;"",F9&lt;&gt;"",C11&lt;&gt;"",C12&lt;&gt;"",C16&lt;&gt;""),IF(UPPER(E6)="O",ROUND((C18*3)/10,0),H21),"")</f>
        <v>0</v>
      </c>
      <c r="D21" s="12" t="str">
        <f>IF(AND(C6&lt;&gt;"",E6&lt;&gt;"",H6&lt;&gt;"",D7&lt;&gt;"",F7&lt;&gt;"",D8&lt;&gt;"",F8&lt;&gt;"",D9&lt;&gt;"",F9&lt;&gt;"",C11&lt;&gt;"",C12&lt;&gt;"",C16&lt;&gt;""),"overs","")</f>
        <v>overs</v>
      </c>
      <c r="E21" s="12"/>
      <c r="F21" s="12"/>
      <c r="G21" s="12"/>
      <c r="H21" s="22">
        <f>IF(E6="T",ROUND((C18*3/10),0),"")</f>
      </c>
    </row>
    <row r="22" spans="1:8" s="8" customFormat="1" ht="21.75" customHeight="1">
      <c r="A22" s="12"/>
      <c r="B22" s="12" t="str">
        <f>IF(UPPER(E6)="O","Fielding restriction overs distribution","")</f>
        <v>Fielding restriction overs distribution</v>
      </c>
      <c r="C22" s="16" t="str">
        <f>IF(AND(C6&lt;&gt;"",E6&lt;&gt;"",H6&lt;&gt;"",D7&lt;&gt;"",F7&lt;&gt;"",D8&lt;&gt;"",F8&lt;&gt;"",D9&lt;&gt;"",F9&lt;&gt;"",C11&lt;&gt;"",C12&lt;&gt;"",C16&lt;&gt;"",UPPER(E6)="O"),"1st PP:","")</f>
        <v>1st PP:</v>
      </c>
      <c r="D22" s="23">
        <f>IF(AND(C6&lt;&gt;"",E6&lt;&gt;"",H6&lt;&gt;"",D7&lt;&gt;"",F7&lt;&gt;"",D8&lt;&gt;"",F8&lt;&gt;"",D9&lt;&gt;"",F9&lt;&gt;"",C11&lt;&gt;"",C12&lt;&gt;"",C16&lt;&gt;"",UPPER(E6)="O"),ROUND((C21)/3*2,0),"")</f>
        <v>0</v>
      </c>
      <c r="E22" s="16" t="str">
        <f>IF(AND(C6&lt;&gt;"",E6&lt;&gt;"",H6&lt;&gt;"",D7&lt;&gt;"",F7&lt;&gt;"",D8&lt;&gt;"",F8&lt;&gt;"",D9&lt;&gt;"",F9&lt;&gt;"",C11&lt;&gt;"",C12&lt;&gt;"",C16&lt;&gt;"",UPPER(E6)="O"),"2nd PP:","")</f>
        <v>2nd PP:</v>
      </c>
      <c r="F22" s="23">
        <f>IF(AND(C6&lt;&gt;"",E6&lt;&gt;"",H6&lt;&gt;"",D7&lt;&gt;"",F7&lt;&gt;"",D8&lt;&gt;"",F8&lt;&gt;"",D9&lt;&gt;"",F9&lt;&gt;"",C11&lt;&gt;"",C12&lt;&gt;"",C16&lt;&gt;"",UPPER(E6)="O"),ROUNDUP(((C21-D22)),0),"")</f>
        <v>0</v>
      </c>
      <c r="G22" s="16"/>
      <c r="H22" s="23"/>
    </row>
    <row r="23" spans="1:8" s="8" customFormat="1" ht="13.5" customHeight="1">
      <c r="A23" s="12"/>
      <c r="B23" s="12"/>
      <c r="C23" s="12"/>
      <c r="D23" s="12"/>
      <c r="E23" s="12"/>
      <c r="F23" s="12"/>
      <c r="G23" s="12"/>
      <c r="H23" s="12"/>
    </row>
    <row r="24" spans="1:8" s="8" customFormat="1" ht="20.25" customHeight="1">
      <c r="A24" s="12"/>
      <c r="B24" s="46"/>
      <c r="C24" s="12"/>
      <c r="D24" s="87"/>
      <c r="E24" s="88"/>
      <c r="F24" s="88"/>
      <c r="G24" s="88"/>
      <c r="H24" s="12"/>
    </row>
    <row r="25" spans="1:9" s="8" customFormat="1" ht="19.5" customHeight="1">
      <c r="A25" s="12"/>
      <c r="B25" s="30" t="s">
        <v>48</v>
      </c>
      <c r="C25" s="12"/>
      <c r="D25" s="53" t="s">
        <v>49</v>
      </c>
      <c r="E25" s="86"/>
      <c r="F25" s="86"/>
      <c r="G25" s="86"/>
      <c r="H25" s="30"/>
      <c r="I25" s="5"/>
    </row>
    <row r="26" spans="1:10" s="8" customFormat="1" ht="30" customHeight="1">
      <c r="A26" s="12"/>
      <c r="B26" s="61" t="s">
        <v>57</v>
      </c>
      <c r="C26" s="89"/>
      <c r="D26" s="89"/>
      <c r="E26" s="89"/>
      <c r="F26" s="89"/>
      <c r="G26" s="89"/>
      <c r="H26" s="90"/>
      <c r="I26" s="45"/>
      <c r="J26" s="45"/>
    </row>
    <row r="28" spans="2:8" ht="51" customHeight="1">
      <c r="B28" s="85" t="s">
        <v>59</v>
      </c>
      <c r="C28" s="85"/>
      <c r="D28" s="85"/>
      <c r="E28" s="85"/>
      <c r="F28" s="85"/>
      <c r="G28" s="85"/>
      <c r="H28" s="85"/>
    </row>
  </sheetData>
  <sheetProtection sheet="1" objects="1" scenarios="1"/>
  <protectedRanges>
    <protectedRange sqref="E7" name="ENTRY1"/>
    <protectedRange sqref="D8" name="ENTRY2"/>
    <protectedRange sqref="D9" name="ENTRY3"/>
  </protectedRanges>
  <mergeCells count="12">
    <mergeCell ref="B28:H28"/>
    <mergeCell ref="D25:G25"/>
    <mergeCell ref="D24:G24"/>
    <mergeCell ref="B26:H26"/>
    <mergeCell ref="B14:C14"/>
    <mergeCell ref="B2:H2"/>
    <mergeCell ref="B4:G4"/>
    <mergeCell ref="B15:G15"/>
    <mergeCell ref="F20:H20"/>
    <mergeCell ref="B19:H19"/>
    <mergeCell ref="B5:H5"/>
    <mergeCell ref="F6:G6"/>
  </mergeCells>
  <conditionalFormatting sqref="D8:D9">
    <cfRule type="cellIs" priority="1" dxfId="0" operator="between" stopIfTrue="1">
      <formula>0</formula>
      <formula>999</formula>
    </cfRule>
  </conditionalFormatting>
  <dataValidations count="9">
    <dataValidation type="whole" allowBlank="1" showInputMessage="1" showErrorMessage="1" errorTitle="INVALID ENTRY" error="Sorry, out of range" sqref="D9">
      <formula1>D8</formula1>
      <formula2>24</formula2>
    </dataValidation>
    <dataValidation allowBlank="1" showInputMessage="1" showErrorMessage="1" promptTitle="TO PRINT" prompt="Enter names of the umpires then press &lt;TAB&gt; followed by Ctrl+P to invoke Print dialogue box." sqref="B24"/>
    <dataValidation type="whole" allowBlank="1" showInputMessage="1" showErrorMessage="1" promptTitle="DO NOT LEAVE BLANK" prompt="Put the total overs sheduled at the start of the 2nd Innings" errorTitle="INVALID ENTRY" error="Sorry, out of range" sqref="C16">
      <formula1>0</formula1>
      <formula2>50</formula2>
    </dataValidation>
    <dataValidation allowBlank="1" showInputMessage="1" showErrorMessage="1" promptTitle="DO NOT LEAVE BLANK" prompt="Put &quot;0&quot; for None.                   For preponment of 2nd Innings due to early finish of 1st put the figure as extra time available" errorTitle="INVALID ENTRY" error="Sorry, out of range" sqref="C12"/>
    <dataValidation type="whole" allowBlank="1" showInputMessage="1" showErrorMessage="1" errorTitle="INVALID ENTRY" error="Sorry, out of range" sqref="D7:D8">
      <formula1>0</formula1>
      <formula2>24</formula2>
    </dataValidation>
    <dataValidation type="whole" allowBlank="1" showInputMessage="1" showErrorMessage="1" promptTitle="DO NOT LEAVE BLANK" prompt="Put &quot;0&quot; for None" errorTitle="INVALID ENTRY" error="Sorry, out of range" sqref="F7:F9">
      <formula1>0</formula1>
      <formula2>60</formula2>
    </dataValidation>
    <dataValidation type="textLength" allowBlank="1" showInputMessage="1" showErrorMessage="1" promptTitle="MATCH GENDER      " prompt="&quot;M&quot; for Men              &quot;W&quot; for Women" sqref="C6">
      <formula1>1</formula1>
      <formula2>1</formula2>
    </dataValidation>
    <dataValidation type="textLength" allowBlank="1" showInputMessage="1" showErrorMessage="1" promptTitle="MATCH TYPE" prompt="&quot;O&quot; for Oneday  &quot;T&quot; for T20" sqref="E6">
      <formula1>1</formula1>
      <formula2>1</formula2>
    </dataValidation>
    <dataValidation allowBlank="1" showInputMessage="1" showErrorMessage="1" promptTitle="DO NOT LEAVE BLANK" prompt="Add up time lost for all subsequent interruptions after 1st interruption.             Put &quot;0&quot; for None." sqref="C11"/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17"/>
  <sheetViews>
    <sheetView showGridLines="0" showRowColHeaders="0" zoomScalePageLayoutView="0" workbookViewId="0" topLeftCell="A1">
      <selection activeCell="D7" sqref="D7"/>
    </sheetView>
  </sheetViews>
  <sheetFormatPr defaultColWidth="9.140625" defaultRowHeight="12.75"/>
  <cols>
    <col min="1" max="1" width="24.421875" style="9" customWidth="1"/>
    <col min="2" max="2" width="39.7109375" style="9" customWidth="1"/>
    <col min="3" max="3" width="8.140625" style="9" customWidth="1"/>
    <col min="4" max="4" width="7.421875" style="9" customWidth="1"/>
    <col min="5" max="5" width="7.7109375" style="9" customWidth="1"/>
    <col min="6" max="6" width="7.28125" style="9" customWidth="1"/>
    <col min="7" max="7" width="8.140625" style="9" customWidth="1"/>
    <col min="8" max="8" width="8.421875" style="9" customWidth="1"/>
    <col min="9" max="16384" width="9.140625" style="9" customWidth="1"/>
  </cols>
  <sheetData>
    <row r="1" spans="2:8" ht="24" customHeight="1">
      <c r="B1" s="11"/>
      <c r="C1" s="11"/>
      <c r="D1" s="11"/>
      <c r="E1" s="11"/>
      <c r="F1" s="11"/>
      <c r="G1" s="11"/>
      <c r="H1" s="11"/>
    </row>
    <row r="2" spans="2:8" ht="35.25" customHeight="1">
      <c r="B2" s="73" t="s">
        <v>58</v>
      </c>
      <c r="C2" s="76"/>
      <c r="D2" s="76"/>
      <c r="E2" s="76"/>
      <c r="F2" s="76"/>
      <c r="G2" s="76"/>
      <c r="H2" s="77"/>
    </row>
    <row r="3" s="8" customFormat="1" ht="19.5" customHeight="1"/>
    <row r="4" spans="2:8" s="8" customFormat="1" ht="19.5" customHeight="1">
      <c r="B4" s="74"/>
      <c r="C4" s="67"/>
      <c r="D4" s="67"/>
      <c r="E4" s="67"/>
      <c r="F4" s="67"/>
      <c r="G4" s="67"/>
      <c r="H4" s="12"/>
    </row>
    <row r="5" spans="2:8" s="8" customFormat="1" ht="19.5" customHeight="1">
      <c r="B5" s="81"/>
      <c r="C5" s="82"/>
      <c r="D5" s="82"/>
      <c r="E5" s="82"/>
      <c r="F5" s="82"/>
      <c r="G5" s="82"/>
      <c r="H5" s="83"/>
    </row>
    <row r="6" spans="2:8" s="8" customFormat="1" ht="19.5" customHeight="1">
      <c r="B6" s="13" t="s">
        <v>0</v>
      </c>
      <c r="C6" s="29"/>
      <c r="D6" s="29"/>
      <c r="E6" s="29"/>
      <c r="F6" s="29"/>
      <c r="G6" s="29"/>
      <c r="H6" s="31"/>
    </row>
    <row r="7" spans="2:8" s="8" customFormat="1" ht="21.75" customHeight="1">
      <c r="B7" s="52" t="s">
        <v>1</v>
      </c>
      <c r="C7" s="52"/>
      <c r="D7" s="15">
        <v>200</v>
      </c>
      <c r="E7" s="28" t="s">
        <v>43</v>
      </c>
      <c r="F7" s="21"/>
      <c r="G7" s="12"/>
      <c r="H7" s="12"/>
    </row>
    <row r="8" spans="2:8" s="8" customFormat="1" ht="21.75" customHeight="1">
      <c r="B8" s="52" t="s">
        <v>2</v>
      </c>
      <c r="C8" s="52"/>
      <c r="D8" s="20">
        <v>50</v>
      </c>
      <c r="E8" s="12" t="s">
        <v>40</v>
      </c>
      <c r="F8" s="15">
        <v>0</v>
      </c>
      <c r="G8" s="12" t="s">
        <v>44</v>
      </c>
      <c r="H8" s="12"/>
    </row>
    <row r="9" spans="2:8" s="8" customFormat="1" ht="21.75" customHeight="1">
      <c r="B9" s="12"/>
      <c r="C9" s="12"/>
      <c r="D9" s="19"/>
      <c r="E9" s="12"/>
      <c r="F9" s="21"/>
      <c r="G9" s="12"/>
      <c r="H9" s="12"/>
    </row>
    <row r="10" spans="2:8" s="8" customFormat="1" ht="24.75" customHeight="1">
      <c r="B10" s="74" t="str">
        <f>IF(AND(D7&lt;&gt;"",D8&lt;&gt;"",F8&lt;&gt;""),"BONUS TARGETS","")</f>
        <v>BONUS TARGETS</v>
      </c>
      <c r="C10" s="51"/>
      <c r="D10" s="51"/>
      <c r="E10" s="51"/>
      <c r="F10" s="51"/>
      <c r="G10" s="51"/>
      <c r="H10" s="12"/>
    </row>
    <row r="11" spans="2:8" s="8" customFormat="1" ht="21.75" customHeight="1">
      <c r="B11" s="91" t="str">
        <f>IF(AND(D7&lt;&gt;"",D8&lt;&gt;"",F8&lt;&gt;""),"Target for team batting first: Restrict other exactly or within","")</f>
        <v>Target for team batting first: Restrict other exactly or within</v>
      </c>
      <c r="C11" s="86"/>
      <c r="D11" s="86"/>
      <c r="E11" s="39">
        <f>IF(AND(D7&lt;&gt;"",D8&lt;&gt;"",F8&lt;&gt;""),ROUNDDOWN(((((D7/(D8*6+F8))*6)/1.25)*(D8*6+F8))/6,0),"")</f>
        <v>160</v>
      </c>
      <c r="F11" s="40" t="str">
        <f>IF(AND(D7&lt;&gt;"",D8&lt;&gt;"",F8&lt;&gt;""),"Runs","")</f>
        <v>Runs</v>
      </c>
      <c r="G11" s="41"/>
      <c r="H11" s="35"/>
    </row>
    <row r="12" spans="2:8" s="8" customFormat="1" ht="21.75" customHeight="1">
      <c r="B12" s="91" t="str">
        <f>IF(AND(D7&lt;&gt;"",D8&lt;&gt;"",F8&lt;&gt;""),"Target for team batting second: Reach target exactly or before","")</f>
        <v>Target for team batting second: Reach target exactly or before</v>
      </c>
      <c r="C12" s="86"/>
      <c r="D12" s="86"/>
      <c r="E12" s="42">
        <f>IF(AND(D7&lt;&gt;"",D8&lt;&gt;"",F8&lt;&gt;""),IF(D8&lt;&gt;"",ROUNDDOWN((D7+1)/(((D7/(D8*6+F8))*6)*1.25),0),""),"")</f>
        <v>40</v>
      </c>
      <c r="F12" s="43" t="str">
        <f>IF(AND(D7&lt;&gt;"",D8&lt;&gt;"",F8&lt;&gt;""),"Overs","")</f>
        <v>Overs</v>
      </c>
      <c r="G12" s="37">
        <f>IF(AND(D7&lt;&gt;"",D8&lt;&gt;"",F8&lt;&gt;""),IF((D7+1)/(((D7/(D8*6+F8))*6)*1.25)-E12&lt;0.16666,"",IF(AND((D7+1)/(((D7/(D8*6+F8))*6)*1.25)-E12&lt;0.33333,(D7+1)/(((D7/(D8*6+F8))*6)*1.25)-E12&gt;=0.16666),1,IF(AND((D7+1)/(((D7/(D8*6+F8))*6)*1.25)-E12&lt;0.49999,(D7+1)/(((D7/(D8*6+F8))*6)*1.25)-E12&gt;=0.33333),2,IF(AND((D7+1)/(((D7/(D8*6+F8))*6)*1.25)-E12&lt;0.66666,(D7+1)/(((D7/(D8*6+F8))*6)*1.25)-E12&gt;=0.49999),3,IF(AND((D7+1)/(((D7/(D8*6+F8))*6)*1.25)-E12&lt;0.83333,(D7+1)/(((D7/(D8*6+F8))*6)*1.25)-E12&gt;=0.66666),4,IF(AND((D7+1)/(((D7/(D8*6+F8))*6)*1.25)-E12&lt;0.99999,(D7+1)/(((D7/(D8*6+F8))*6)*1.25)-E12&gt;=0.83333),5,"")))))),"")</f>
        <v>1</v>
      </c>
      <c r="H12" s="35" t="str">
        <f>IF(G12="","",IF(G12=1,"ball","balls"))</f>
        <v>ball</v>
      </c>
    </row>
    <row r="13" spans="2:8" s="8" customFormat="1" ht="19.5" customHeight="1">
      <c r="B13" s="35"/>
      <c r="C13" s="37"/>
      <c r="D13" s="35"/>
      <c r="E13" s="35"/>
      <c r="F13" s="35"/>
      <c r="G13" s="36"/>
      <c r="H13" s="35"/>
    </row>
    <row r="14" spans="2:8" s="8" customFormat="1" ht="13.5" customHeight="1">
      <c r="B14" s="12"/>
      <c r="C14" s="12"/>
      <c r="D14" s="12"/>
      <c r="E14" s="12"/>
      <c r="F14" s="12"/>
      <c r="G14" s="12"/>
      <c r="H14" s="12"/>
    </row>
    <row r="15" spans="2:8" s="8" customFormat="1" ht="20.25" customHeight="1">
      <c r="B15" s="46"/>
      <c r="C15" s="12"/>
      <c r="D15" s="87"/>
      <c r="E15" s="88"/>
      <c r="F15" s="88"/>
      <c r="G15" s="88"/>
      <c r="H15" s="12"/>
    </row>
    <row r="16" spans="2:8" s="8" customFormat="1" ht="19.5" customHeight="1">
      <c r="B16" s="30" t="s">
        <v>48</v>
      </c>
      <c r="C16" s="12"/>
      <c r="D16" s="53" t="s">
        <v>49</v>
      </c>
      <c r="E16" s="86"/>
      <c r="F16" s="86"/>
      <c r="G16" s="86"/>
      <c r="H16" s="30"/>
    </row>
    <row r="17" spans="2:10" s="8" customFormat="1" ht="28.5" customHeight="1">
      <c r="B17" s="61" t="s">
        <v>57</v>
      </c>
      <c r="C17" s="89"/>
      <c r="D17" s="89"/>
      <c r="E17" s="89"/>
      <c r="F17" s="89"/>
      <c r="G17" s="89"/>
      <c r="H17" s="90"/>
      <c r="I17" s="45"/>
      <c r="J17" s="45"/>
    </row>
  </sheetData>
  <sheetProtection/>
  <protectedRanges>
    <protectedRange sqref="E7" name="ENTRY1"/>
    <protectedRange sqref="D8:D9" name="ENTRY2"/>
  </protectedRanges>
  <mergeCells count="11">
    <mergeCell ref="D15:G15"/>
    <mergeCell ref="B7:C7"/>
    <mergeCell ref="B8:C8"/>
    <mergeCell ref="B2:H2"/>
    <mergeCell ref="B4:G4"/>
    <mergeCell ref="B5:H5"/>
    <mergeCell ref="B17:H17"/>
    <mergeCell ref="B10:G10"/>
    <mergeCell ref="B11:D11"/>
    <mergeCell ref="B12:D12"/>
    <mergeCell ref="D16:G16"/>
  </mergeCells>
  <conditionalFormatting sqref="D8:D9">
    <cfRule type="cellIs" priority="1" dxfId="0" operator="between" stopIfTrue="1">
      <formula>0</formula>
      <formula>999</formula>
    </cfRule>
  </conditionalFormatting>
  <dataValidations count="4">
    <dataValidation allowBlank="1" showInputMessage="1" showErrorMessage="1" promptTitle="TO PRINT" prompt="Enter names of the Umpires then press &lt;TAB&gt; followed by Ctrl+P to invoke Print dialogue box" sqref="B15"/>
    <dataValidation type="whole" allowBlank="1" showInputMessage="1" showErrorMessage="1" promptTitle="DO NOT LEAVE BLANK" prompt="Put &quot;0&quot; for None" errorTitle="INVALID ENTRY" error="Sorry, out of range" sqref="F9">
      <formula1>0</formula1>
      <formula2>60</formula2>
    </dataValidation>
    <dataValidation type="whole" allowBlank="1" showInputMessage="1" showErrorMessage="1" errorTitle="INVALID ENTRY" error="Sorry, out of range" sqref="D9">
      <formula1>0</formula1>
      <formula2>24</formula2>
    </dataValidation>
    <dataValidation type="whole" allowBlank="1" showInputMessage="1" showErrorMessage="1" promptTitle="DO NOT LEAVE BLANK" prompt="Put &quot;0&quot; for None" errorTitle="INVALID ENTRY" error="Sorry, out of range" sqref="F8">
      <formula1>0</formula1>
      <formula2>5</formula2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Sambalpur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Muhu Thetchanamurthy</cp:lastModifiedBy>
  <cp:lastPrinted>2013-08-13T19:55:22Z</cp:lastPrinted>
  <dcterms:created xsi:type="dcterms:W3CDTF">2009-09-12T03:14:39Z</dcterms:created>
  <dcterms:modified xsi:type="dcterms:W3CDTF">2018-06-08T17:30:38Z</dcterms:modified>
  <cp:category/>
  <cp:version/>
  <cp:contentType/>
  <cp:contentStatus/>
</cp:coreProperties>
</file>